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U:\ODVCR\Finance Manager (Confidential)\A. External Grants\Budget Tool Kit\"/>
    </mc:Choice>
  </mc:AlternateContent>
  <bookViews>
    <workbookView xWindow="0" yWindow="0" windowWidth="28125" windowHeight="12045" tabRatio="850"/>
  </bookViews>
  <sheets>
    <sheet name="Guidelines" sheetId="62" r:id="rId1"/>
    <sheet name="1.Coversheet" sheetId="41" r:id="rId2"/>
    <sheet name="2.Project Summary " sheetId="49" r:id="rId3"/>
    <sheet name="3.ICR Calculator" sheetId="63" r:id="rId4"/>
    <sheet name="4.ACU Salaries " sheetId="24" r:id="rId5"/>
    <sheet name="5. Casual Salary Workings" sheetId="58" r:id="rId6"/>
    <sheet name="6.Direct Non-Salary" sheetId="38" r:id="rId7"/>
    <sheet name="Tables" sheetId="3" state="hidden" r:id="rId8"/>
    <sheet name="Salary Schedule" sheetId="23" state="hidden" r:id="rId9"/>
    <sheet name="6. Staff Calculations" sheetId="27" state="hidden" r:id="rId10"/>
    <sheet name="Years" sheetId="26" state="hidden" r:id="rId11"/>
    <sheet name="Increments" sheetId="28" state="hidden" r:id="rId12"/>
    <sheet name="7. Working Notes" sheetId="54" r:id="rId13"/>
    <sheet name="8.Invoicing Details" sheetId="55" r:id="rId14"/>
    <sheet name="9. Budget Load" sheetId="52" r:id="rId15"/>
    <sheet name="10 List of Account Codes" sheetId="53" r:id="rId16"/>
    <sheet name="11 HR Salary Data" sheetId="59" r:id="rId17"/>
    <sheet name="12 HRS = WKS " sheetId="60" state="hidden" r:id="rId18"/>
  </sheets>
  <externalReferences>
    <externalReference r:id="rId19"/>
    <externalReference r:id="rId20"/>
    <externalReference r:id="rId21"/>
    <externalReference r:id="rId22"/>
    <externalReference r:id="rId23"/>
    <externalReference r:id="rId24"/>
    <externalReference r:id="rId25"/>
  </externalReferences>
  <definedNames>
    <definedName name="_xlnm._FilterDatabase" localSheetId="16" hidden="1">'11 HR Salary Data'!$B$3:$H$3</definedName>
    <definedName name="_xlnm._FilterDatabase" localSheetId="17" hidden="1">'12 HRS = WKS '!#REF!</definedName>
    <definedName name="_ftn1" localSheetId="1">'1.Coversheet'!#REF!</definedName>
    <definedName name="_ftnref1" localSheetId="1">'1.Coversheet'!#REF!</definedName>
    <definedName name="Acad">[1]System!$C$1:$C$25</definedName>
    <definedName name="ACCOUNT" localSheetId="2">Tables!$H$3:$H$17</definedName>
    <definedName name="ACCOUNT" localSheetId="3">Tables!$H$3:$H$17</definedName>
    <definedName name="ACCOUNT" localSheetId="13">[2]Tables!$H$3:$H$17</definedName>
    <definedName name="ACCOUNT" localSheetId="0">[3]Tables!$H$3:$H$17</definedName>
    <definedName name="ACCOUNT">Tables!$H$3:$H$17</definedName>
    <definedName name="AgroForestryandFarmForestry" localSheetId="3">#REF!</definedName>
    <definedName name="AgroForestryandFarmForestry" localSheetId="13">#REF!</definedName>
    <definedName name="AgroForestryandFarmForestry">#REF!</definedName>
    <definedName name="allow">[4]Allowances!$A$2:$AG$309</definedName>
    <definedName name="allowempID">[4]Allowances!$A$2:$A$309</definedName>
    <definedName name="allowempID2">[4]Allowances!$N$2:$N$309</definedName>
    <definedName name="allowempID3">[4]Allowances!$X$2:$X$309</definedName>
    <definedName name="ARC">Tables!$C$3:$C$29</definedName>
    <definedName name="AsianFoods" localSheetId="3">#REF!</definedName>
    <definedName name="AsianFoods" localSheetId="13">#REF!</definedName>
    <definedName name="AsianFoods">#REF!</definedName>
    <definedName name="ASSET" localSheetId="13">[2]Tables!$AF$2:$AF$9</definedName>
    <definedName name="ASSET" localSheetId="0">[3]Tables!$AF$2:$AF$9</definedName>
    <definedName name="ASSET">Tables!$AF$2:$AF$9</definedName>
    <definedName name="BaseSalary_Year_Increment" localSheetId="2">'1.Coversheet'!#REF!</definedName>
    <definedName name="BaseSalary_Year_Increment" localSheetId="3">'1.Coversheet'!#REF!</definedName>
    <definedName name="BaseSalary_Year_Increment" localSheetId="13">'[2]1.Coversheet'!#REF!</definedName>
    <definedName name="BaseSalary_Year_Increment" localSheetId="0">'[3]1.Coversheet'!#REF!</definedName>
    <definedName name="BaseSalary_Year_Increment">'1.Coversheet'!#REF!</definedName>
    <definedName name="Buffalo" localSheetId="3">#REF!</definedName>
    <definedName name="Buffalo" localSheetId="13">#REF!</definedName>
    <definedName name="Buffalo">#REF!</definedName>
    <definedName name="capital" localSheetId="2">Tables!#REF!</definedName>
    <definedName name="capital" localSheetId="3">Tables!#REF!</definedName>
    <definedName name="capital" localSheetId="13">[2]Tables!#REF!</definedName>
    <definedName name="capital" localSheetId="0">[3]Tables!#REF!</definedName>
    <definedName name="capital">Tables!#REF!</definedName>
    <definedName name="ChickenMeat" localSheetId="3">#REF!</definedName>
    <definedName name="ChickenMeat" localSheetId="13">#REF!</definedName>
    <definedName name="ChickenMeat">#REF!</definedName>
    <definedName name="ChosenBase_for_IncentiveMargin_calc" localSheetId="2">'1.Coversheet'!#REF!</definedName>
    <definedName name="ChosenBase_for_IncentiveMargin_calc" localSheetId="3">'1.Coversheet'!#REF!</definedName>
    <definedName name="ChosenBase_for_IncentiveMargin_calc" localSheetId="13">'[2]1.Coversheet'!#REF!</definedName>
    <definedName name="ChosenBase_for_IncentiveMargin_calc" localSheetId="0">'[3]1.Coversheet'!#REF!</definedName>
    <definedName name="ChosenBase_for_IncentiveMargin_calc">'1.Coversheet'!#REF!</definedName>
    <definedName name="ChosenBase_for_IndirectCost_calc" localSheetId="2">'1.Coversheet'!#REF!</definedName>
    <definedName name="ChosenBase_for_IndirectCost_calc" localSheetId="3">'1.Coversheet'!#REF!</definedName>
    <definedName name="ChosenBase_for_IndirectCost_calc" localSheetId="13">'[2]1.Coversheet'!#REF!</definedName>
    <definedName name="ChosenBase_for_IndirectCost_calc" localSheetId="0">'[3]1.Coversheet'!#REF!</definedName>
    <definedName name="ChosenBase_for_IndirectCost_calc">'1.Coversheet'!#REF!</definedName>
    <definedName name="class" localSheetId="2">#REF!</definedName>
    <definedName name="class" localSheetId="3">#REF!</definedName>
    <definedName name="class" localSheetId="13">#REF!</definedName>
    <definedName name="class">#REF!</definedName>
    <definedName name="Client" localSheetId="3">'1.Coversheet'!#REF!</definedName>
    <definedName name="Client" localSheetId="13">'[2]1.Coversheet'!#REF!</definedName>
    <definedName name="Client" localSheetId="0">'[3]1.Coversheet'!#REF!</definedName>
    <definedName name="Client">'1.Coversheet'!#REF!</definedName>
    <definedName name="Client_Budget" localSheetId="2">'1.Coversheet'!#REF!</definedName>
    <definedName name="Client_Budget" localSheetId="3">'1.Coversheet'!#REF!</definedName>
    <definedName name="Client_Budget" localSheetId="13">'[2]1.Coversheet'!#REF!</definedName>
    <definedName name="Client_Budget" localSheetId="0">'[3]1.Coversheet'!#REF!</definedName>
    <definedName name="Client_Budget">'1.Coversheet'!#REF!</definedName>
    <definedName name="CNL_Options">[1]System!$A$12:$A$14</definedName>
    <definedName name="CNL_OptionsAct">[1]System!$A$12</definedName>
    <definedName name="contribution" localSheetId="2">Tables!#REF!</definedName>
    <definedName name="contribution" localSheetId="3">Tables!#REF!</definedName>
    <definedName name="contribution" localSheetId="13">[2]Tables!#REF!</definedName>
    <definedName name="contribution" localSheetId="0">[3]Tables!#REF!</definedName>
    <definedName name="contribution">Tables!#REF!</definedName>
    <definedName name="Cost_Centre" localSheetId="2">Tables!#REF!</definedName>
    <definedName name="Cost_Centre" localSheetId="3">Tables!#REF!</definedName>
    <definedName name="Cost_Centre" localSheetId="13">[2]Tables!#REF!</definedName>
    <definedName name="Cost_Centre" localSheetId="0">[3]Tables!#REF!</definedName>
    <definedName name="Cost_Centre">Tables!#REF!</definedName>
    <definedName name="CRorPD">[1]System!$A$1:$A$2</definedName>
    <definedName name="dates" localSheetId="2">#REF!</definedName>
    <definedName name="dates" localSheetId="3">#REF!</definedName>
    <definedName name="dates" localSheetId="13">#REF!</definedName>
    <definedName name="dates">#REF!</definedName>
    <definedName name="Days_Yr1" localSheetId="2">'1.Coversheet'!#REF!</definedName>
    <definedName name="Days_Yr1" localSheetId="3">'1.Coversheet'!#REF!</definedName>
    <definedName name="Days_Yr1" localSheetId="13">'[2]1.Coversheet'!#REF!</definedName>
    <definedName name="Days_Yr1" localSheetId="0">'[3]1.Coversheet'!#REF!</definedName>
    <definedName name="Days_Yr1">'1.Coversheet'!#REF!</definedName>
    <definedName name="Days_Yr2" localSheetId="2">'1.Coversheet'!#REF!</definedName>
    <definedName name="Days_Yr2" localSheetId="3">'1.Coversheet'!#REF!</definedName>
    <definedName name="Days_Yr2" localSheetId="13">'[2]1.Coversheet'!#REF!</definedName>
    <definedName name="Days_Yr2" localSheetId="0">'[3]1.Coversheet'!#REF!</definedName>
    <definedName name="Days_Yr2">'1.Coversheet'!#REF!</definedName>
    <definedName name="Days_Yr3" localSheetId="2">'1.Coversheet'!#REF!</definedName>
    <definedName name="Days_Yr3" localSheetId="3">'1.Coversheet'!#REF!</definedName>
    <definedName name="Days_Yr3" localSheetId="13">'[2]1.Coversheet'!#REF!</definedName>
    <definedName name="Days_Yr3" localSheetId="0">'[3]1.Coversheet'!#REF!</definedName>
    <definedName name="Days_Yr3">'1.Coversheet'!#REF!</definedName>
    <definedName name="Days_Yr4" localSheetId="2">'1.Coversheet'!#REF!</definedName>
    <definedName name="Days_Yr4" localSheetId="3">'1.Coversheet'!#REF!</definedName>
    <definedName name="Days_Yr4" localSheetId="13">'[2]1.Coversheet'!#REF!</definedName>
    <definedName name="Days_Yr4" localSheetId="0">'[3]1.Coversheet'!#REF!</definedName>
    <definedName name="Days_Yr4">'1.Coversheet'!#REF!</definedName>
    <definedName name="Days_Yr5" localSheetId="2">'1.Coversheet'!#REF!</definedName>
    <definedName name="Days_Yr5" localSheetId="3">'1.Coversheet'!#REF!</definedName>
    <definedName name="Days_Yr5" localSheetId="13">'[2]1.Coversheet'!#REF!</definedName>
    <definedName name="Days_Yr5" localSheetId="0">'[3]1.Coversheet'!#REF!</definedName>
    <definedName name="Days_Yr5">'1.Coversheet'!#REF!</definedName>
    <definedName name="Days_Yr6" localSheetId="2">'1.Coversheet'!#REF!</definedName>
    <definedName name="Days_Yr6" localSheetId="3">'1.Coversheet'!#REF!</definedName>
    <definedName name="Days_Yr6" localSheetId="13">'[2]1.Coversheet'!#REF!</definedName>
    <definedName name="Days_Yr6" localSheetId="0">'[3]1.Coversheet'!#REF!</definedName>
    <definedName name="Days_Yr6">'1.Coversheet'!#REF!</definedName>
    <definedName name="Deer" localSheetId="3">#REF!</definedName>
    <definedName name="Deer" localSheetId="13">#REF!</definedName>
    <definedName name="Deer">#REF!</definedName>
    <definedName name="Duration_Project" localSheetId="2">'1.Coversheet'!#REF!</definedName>
    <definedName name="Duration_Project" localSheetId="3">'1.Coversheet'!#REF!</definedName>
    <definedName name="Duration_Project" localSheetId="13">'[2]1.Coversheet'!#REF!</definedName>
    <definedName name="Duration_Project" localSheetId="0">'[3]1.Coversheet'!#REF!</definedName>
    <definedName name="Duration_Project">'1.Coversheet'!#REF!</definedName>
    <definedName name="Duration_Project_Workdays" localSheetId="2">'1.Coversheet'!#REF!</definedName>
    <definedName name="Duration_Project_Workdays" localSheetId="3">'1.Coversheet'!#REF!</definedName>
    <definedName name="Duration_Project_Workdays" localSheetId="13">'[2]1.Coversheet'!#REF!</definedName>
    <definedName name="Duration_Project_Workdays" localSheetId="0">'[3]1.Coversheet'!#REF!</definedName>
    <definedName name="Duration_Project_Workdays">'1.Coversheet'!#REF!</definedName>
    <definedName name="EMPLOY" localSheetId="0">[3]Tables!$E$30:$E$32</definedName>
    <definedName name="EMPLOY">Tables!$E$30:$E$32</definedName>
    <definedName name="EndDate_Yr1" localSheetId="2">'1.Coversheet'!#REF!</definedName>
    <definedName name="EndDate_Yr1" localSheetId="3">'1.Coversheet'!#REF!</definedName>
    <definedName name="EndDate_Yr1" localSheetId="13">'[2]1.Coversheet'!#REF!</definedName>
    <definedName name="EndDate_Yr1" localSheetId="0">'[3]1.Coversheet'!#REF!</definedName>
    <definedName name="EndDate_Yr1">'1.Coversheet'!#REF!</definedName>
    <definedName name="EndDate_Yr2" localSheetId="2">'1.Coversheet'!#REF!</definedName>
    <definedName name="EndDate_Yr2" localSheetId="3">'1.Coversheet'!#REF!</definedName>
    <definedName name="EndDate_Yr2" localSheetId="13">'[2]1.Coversheet'!#REF!</definedName>
    <definedName name="EndDate_Yr2" localSheetId="0">'[3]1.Coversheet'!#REF!</definedName>
    <definedName name="EndDate_Yr2">'1.Coversheet'!#REF!</definedName>
    <definedName name="EndDate_Yr3" localSheetId="2">'1.Coversheet'!#REF!</definedName>
    <definedName name="EndDate_Yr3" localSheetId="3">'1.Coversheet'!#REF!</definedName>
    <definedName name="EndDate_Yr3" localSheetId="13">'[2]1.Coversheet'!#REF!</definedName>
    <definedName name="EndDate_Yr3" localSheetId="0">'[3]1.Coversheet'!#REF!</definedName>
    <definedName name="EndDate_Yr3">'1.Coversheet'!#REF!</definedName>
    <definedName name="EndDate_Yr4" localSheetId="2">'1.Coversheet'!#REF!</definedName>
    <definedName name="EndDate_Yr4" localSheetId="3">'1.Coversheet'!#REF!</definedName>
    <definedName name="EndDate_Yr4" localSheetId="13">'[2]1.Coversheet'!#REF!</definedName>
    <definedName name="EndDate_Yr4" localSheetId="0">'[3]1.Coversheet'!#REF!</definedName>
    <definedName name="EndDate_Yr4">'1.Coversheet'!#REF!</definedName>
    <definedName name="EndDate_Yr5" localSheetId="2">'1.Coversheet'!#REF!</definedName>
    <definedName name="EndDate_Yr5" localSheetId="3">'1.Coversheet'!#REF!</definedName>
    <definedName name="EndDate_Yr5" localSheetId="13">'[2]1.Coversheet'!#REF!</definedName>
    <definedName name="EndDate_Yr5" localSheetId="0">'[3]1.Coversheet'!#REF!</definedName>
    <definedName name="EndDate_Yr5">'1.Coversheet'!#REF!</definedName>
    <definedName name="EndDate_Yr6" localSheetId="2">'1.Coversheet'!#REF!</definedName>
    <definedName name="EndDate_Yr6" localSheetId="3">'1.Coversheet'!#REF!</definedName>
    <definedName name="EndDate_Yr6" localSheetId="13">'[2]1.Coversheet'!#REF!</definedName>
    <definedName name="EndDate_Yr6" localSheetId="0">'[3]1.Coversheet'!#REF!</definedName>
    <definedName name="EndDate_Yr6">'1.Coversheet'!#REF!</definedName>
    <definedName name="EnvironmentandFarmManagement" localSheetId="3">#REF!</definedName>
    <definedName name="EnvironmentandFarmManagement" localSheetId="13">#REF!</definedName>
    <definedName name="EnvironmentandFarmManagement">#REF!</definedName>
    <definedName name="equipment">Tables!$AF$2:$AF$8</definedName>
    <definedName name="EssentialOilsandPlantExtracts" localSheetId="3">#REF!</definedName>
    <definedName name="EssentialOilsandPlantExtracts" localSheetId="13">#REF!</definedName>
    <definedName name="EssentialOilsandPlantExtracts" localSheetId="0">#REF!</definedName>
    <definedName name="EssentialOilsandPlantExtracts">#REF!</definedName>
    <definedName name="EstablishedIndustries" localSheetId="3">#REF!</definedName>
    <definedName name="EstablishedIndustries" localSheetId="13">#REF!</definedName>
    <definedName name="EstablishedIndustries">#REF!</definedName>
    <definedName name="ETHICS" localSheetId="3">Tables!#REF!</definedName>
    <definedName name="ETHICS" localSheetId="13">[2]Tables!#REF!</definedName>
    <definedName name="ETHICS" localSheetId="0">[3]Tables!#REF!</definedName>
    <definedName name="ETHICS">Tables!#REF!</definedName>
    <definedName name="ExpiryDate" localSheetId="2">Years!$B$1</definedName>
    <definedName name="ExpiryDate" localSheetId="3">Years!$B$1</definedName>
    <definedName name="ExpiryDate" localSheetId="9">'6. Staff Calculations'!$B$1</definedName>
    <definedName name="ExpiryDate" localSheetId="6">Years!$B$1</definedName>
    <definedName name="ExpiryDate" localSheetId="13">[2]Years!$B$1</definedName>
    <definedName name="ExpiryDate" localSheetId="0">[3]Years!$B$1</definedName>
    <definedName name="ExpiryDate" localSheetId="11">Years!$B$1</definedName>
    <definedName name="ExpiryDate">Years!$B$1</definedName>
    <definedName name="Faculty_Institutes" localSheetId="3">Tables!#REF!</definedName>
    <definedName name="Faculty_Institutes" localSheetId="13">[2]Tables!#REF!</definedName>
    <definedName name="Faculty_Institutes" localSheetId="0">[3]Tables!#REF!</definedName>
    <definedName name="Faculty_Institutes">Tables!#REF!</definedName>
    <definedName name="FodderCrops" localSheetId="3">#REF!</definedName>
    <definedName name="FodderCrops" localSheetId="13">#REF!</definedName>
    <definedName name="FodderCrops">#REF!</definedName>
    <definedName name="FoodIntegrityandBiosecurity" localSheetId="3">#REF!</definedName>
    <definedName name="FoodIntegrityandBiosecurity" localSheetId="13">#REF!</definedName>
    <definedName name="FoodIntegrityandBiosecurity">#REF!</definedName>
    <definedName name="funding">Tables!$E$19:$E$26</definedName>
    <definedName name="Gen">[1]System!$D$1:$D$37</definedName>
    <definedName name="GlobalCompetitiveness" localSheetId="3">#REF!</definedName>
    <definedName name="GlobalCompetitiveness" localSheetId="13">#REF!</definedName>
    <definedName name="GlobalCompetitiveness">#REF!</definedName>
    <definedName name="grant" localSheetId="2">Tables!#REF!</definedName>
    <definedName name="grant" localSheetId="3">Tables!#REF!</definedName>
    <definedName name="grant" localSheetId="13">[2]Tables!#REF!</definedName>
    <definedName name="grant" localSheetId="0">[3]Tables!#REF!</definedName>
    <definedName name="grant">Tables!#REF!</definedName>
    <definedName name="granttype">'[5]Project Types'!$A$2:$A$6</definedName>
    <definedName name="GST_rate" localSheetId="2">'1.Coversheet'!#REF!</definedName>
    <definedName name="GST_rate" localSheetId="3">'1.Coversheet'!#REF!</definedName>
    <definedName name="GST_rate" localSheetId="13">'[2]1.Coversheet'!#REF!</definedName>
    <definedName name="GST_rate" localSheetId="0">'[3]1.Coversheet'!#REF!</definedName>
    <definedName name="GST_rate">'1.Coversheet'!#REF!</definedName>
    <definedName name="HERDC" localSheetId="2">Tables!$C$3:$C$57</definedName>
    <definedName name="HERDC" localSheetId="3">Tables!$C$3:$C$57</definedName>
    <definedName name="HERDC" localSheetId="13">[2]Tables!$C$3:$C$56</definedName>
    <definedName name="HERDC">Tables!$C$3:$C$56</definedName>
    <definedName name="HoneyBee" localSheetId="3">#REF!</definedName>
    <definedName name="HoneyBee" localSheetId="13">#REF!</definedName>
    <definedName name="HoneyBee">#REF!</definedName>
    <definedName name="Horses" localSheetId="3">#REF!</definedName>
    <definedName name="Horses" localSheetId="13">#REF!</definedName>
    <definedName name="Horses">#REF!</definedName>
    <definedName name="HumanCapitalCommunicationsandInformationSystems" localSheetId="3">#REF!</definedName>
    <definedName name="HumanCapitalCommunicationsandInformationSystems" localSheetId="13">#REF!</definedName>
    <definedName name="HumanCapitalCommunicationsandInformationSystems">#REF!</definedName>
    <definedName name="Incentive_Margin_Input_Rate" localSheetId="2">'1.Coversheet'!#REF!</definedName>
    <definedName name="Incentive_Margin_Input_Rate" localSheetId="3">'1.Coversheet'!#REF!</definedName>
    <definedName name="Incentive_Margin_Input_Rate" localSheetId="13">'[2]1.Coversheet'!#REF!</definedName>
    <definedName name="Incentive_Margin_Input_Rate" localSheetId="0">'[3]1.Coversheet'!#REF!</definedName>
    <definedName name="Incentive_Margin_Input_Rate">'1.Coversheet'!#REF!</definedName>
    <definedName name="Incentive_Margin_InputDollars" localSheetId="2">'1.Coversheet'!#REF!</definedName>
    <definedName name="Incentive_Margin_InputDollars" localSheetId="3">'1.Coversheet'!#REF!</definedName>
    <definedName name="Incentive_Margin_InputDollars" localSheetId="13">'[2]1.Coversheet'!#REF!</definedName>
    <definedName name="Incentive_Margin_InputDollars" localSheetId="0">'[3]1.Coversheet'!#REF!</definedName>
    <definedName name="Incentive_Margin_InputDollars">'1.Coversheet'!#REF!</definedName>
    <definedName name="Incentive_Margin_InputMethod" localSheetId="2">'1.Coversheet'!#REF!</definedName>
    <definedName name="Incentive_Margin_InputMethod" localSheetId="3">'1.Coversheet'!#REF!</definedName>
    <definedName name="Incentive_Margin_InputMethod" localSheetId="13">'[2]1.Coversheet'!#REF!</definedName>
    <definedName name="Incentive_Margin_InputMethod" localSheetId="0">'[3]1.Coversheet'!#REF!</definedName>
    <definedName name="Incentive_Margin_InputMethod">'1.Coversheet'!#REF!</definedName>
    <definedName name="Incentive_Margin_lookup">[6]Tables!$K$10:$L$12</definedName>
    <definedName name="Incentive_Margin_Output_Rate">'[6]Summary Project Price'!$C$22</definedName>
    <definedName name="Income" localSheetId="2">Tables!#REF!</definedName>
    <definedName name="Income" localSheetId="3">Tables!#REF!</definedName>
    <definedName name="Income" localSheetId="13">[2]Tables!#REF!</definedName>
    <definedName name="Income" localSheetId="0">[3]Tables!#REF!</definedName>
    <definedName name="Income">Tables!#REF!</definedName>
    <definedName name="Incremental" localSheetId="2">Tables!$E$10:$E$11</definedName>
    <definedName name="Incremental" localSheetId="3">Tables!$E$10:$E$11</definedName>
    <definedName name="Incremental" localSheetId="13">[2]Tables!$E$10:$E$11</definedName>
    <definedName name="Incremental" localSheetId="0">[3]Tables!$E$10:$E$11</definedName>
    <definedName name="Incremental">Tables!$E$10:$E$11</definedName>
    <definedName name="Indicative_Salaries">'[6]Salary Schedule'!$D$9:$AO$65</definedName>
    <definedName name="IndirectCost_InputDollars" localSheetId="2">'1.Coversheet'!#REF!</definedName>
    <definedName name="IndirectCost_InputDollars" localSheetId="3">'1.Coversheet'!#REF!</definedName>
    <definedName name="IndirectCost_InputDollars" localSheetId="13">'[2]1.Coversheet'!#REF!</definedName>
    <definedName name="IndirectCost_InputDollars" localSheetId="0">'[3]1.Coversheet'!#REF!</definedName>
    <definedName name="IndirectCost_InputDollars">'1.Coversheet'!#REF!</definedName>
    <definedName name="IndirectCost_InputMethod" localSheetId="2">'1.Coversheet'!#REF!</definedName>
    <definedName name="IndirectCost_InputMethod" localSheetId="3">'1.Coversheet'!#REF!</definedName>
    <definedName name="IndirectCost_InputMethod" localSheetId="13">'[2]1.Coversheet'!#REF!</definedName>
    <definedName name="IndirectCost_InputMethod" localSheetId="0">'[3]1.Coversheet'!#REF!</definedName>
    <definedName name="IndirectCost_InputMethod">'1.Coversheet'!#REF!</definedName>
    <definedName name="IndirectCost_Output_Rate">'[6]Summary Project Price'!$C$16</definedName>
    <definedName name="IndirectCost_Rate" localSheetId="2">'1.Coversheet'!#REF!</definedName>
    <definedName name="IndirectCost_Rate" localSheetId="3">'1.Coversheet'!#REF!</definedName>
    <definedName name="IndirectCost_Rate" localSheetId="13">'[2]1.Coversheet'!#REF!</definedName>
    <definedName name="IndirectCost_Rate" localSheetId="0">'[3]1.Coversheet'!#REF!</definedName>
    <definedName name="IndirectCost_Rate">'1.Coversheet'!#REF!</definedName>
    <definedName name="Inflation_NonSalaries_Yr1" localSheetId="2">'1.Coversheet'!#REF!</definedName>
    <definedName name="Inflation_NonSalaries_Yr1" localSheetId="3">'1.Coversheet'!#REF!</definedName>
    <definedName name="Inflation_NonSalaries_Yr1" localSheetId="13">'[2]1.Coversheet'!#REF!</definedName>
    <definedName name="Inflation_NonSalaries_Yr1" localSheetId="0">'[3]1.Coversheet'!#REF!</definedName>
    <definedName name="Inflation_NonSalaries_Yr1">'1.Coversheet'!#REF!</definedName>
    <definedName name="Inflation_NonSalaries_Yr2" localSheetId="2">'1.Coversheet'!#REF!</definedName>
    <definedName name="Inflation_NonSalaries_Yr2" localSheetId="3">'1.Coversheet'!#REF!</definedName>
    <definedName name="Inflation_NonSalaries_Yr2" localSheetId="13">'[2]1.Coversheet'!#REF!</definedName>
    <definedName name="Inflation_NonSalaries_Yr2" localSheetId="0">'[3]1.Coversheet'!#REF!</definedName>
    <definedName name="Inflation_NonSalaries_Yr2">'1.Coversheet'!#REF!</definedName>
    <definedName name="Inflation_NonSalaries_Yr3" localSheetId="2">'1.Coversheet'!#REF!</definedName>
    <definedName name="Inflation_NonSalaries_Yr3" localSheetId="3">'1.Coversheet'!#REF!</definedName>
    <definedName name="Inflation_NonSalaries_Yr3" localSheetId="13">'[2]1.Coversheet'!#REF!</definedName>
    <definedName name="Inflation_NonSalaries_Yr3" localSheetId="0">'[3]1.Coversheet'!#REF!</definedName>
    <definedName name="Inflation_NonSalaries_Yr3">'1.Coversheet'!#REF!</definedName>
    <definedName name="Inflation_NonSalaries_Yr4" localSheetId="2">'1.Coversheet'!#REF!</definedName>
    <definedName name="Inflation_NonSalaries_Yr4" localSheetId="3">'1.Coversheet'!#REF!</definedName>
    <definedName name="Inflation_NonSalaries_Yr4" localSheetId="13">'[2]1.Coversheet'!#REF!</definedName>
    <definedName name="Inflation_NonSalaries_Yr4" localSheetId="0">'[3]1.Coversheet'!#REF!</definedName>
    <definedName name="Inflation_NonSalaries_Yr4">'1.Coversheet'!#REF!</definedName>
    <definedName name="Inflation_NonSalaries_Yr5" localSheetId="2">'1.Coversheet'!#REF!</definedName>
    <definedName name="Inflation_NonSalaries_Yr5" localSheetId="3">'1.Coversheet'!#REF!</definedName>
    <definedName name="Inflation_NonSalaries_Yr5" localSheetId="13">'[2]1.Coversheet'!#REF!</definedName>
    <definedName name="Inflation_NonSalaries_Yr5" localSheetId="0">'[3]1.Coversheet'!#REF!</definedName>
    <definedName name="Inflation_NonSalaries_Yr5">'1.Coversheet'!#REF!</definedName>
    <definedName name="Inflation_NonSalaries_Yr6" localSheetId="2">'1.Coversheet'!#REF!</definedName>
    <definedName name="Inflation_NonSalaries_Yr6" localSheetId="3">'1.Coversheet'!#REF!</definedName>
    <definedName name="Inflation_NonSalaries_Yr6" localSheetId="13">'[2]1.Coversheet'!#REF!</definedName>
    <definedName name="Inflation_NonSalaries_Yr6" localSheetId="0">'[3]1.Coversheet'!#REF!</definedName>
    <definedName name="Inflation_NonSalaries_Yr6">'1.Coversheet'!#REF!</definedName>
    <definedName name="Inflation_Salaries_Yr1" localSheetId="2">'1.Coversheet'!#REF!</definedName>
    <definedName name="Inflation_Salaries_Yr1" localSheetId="3">'1.Coversheet'!#REF!</definedName>
    <definedName name="Inflation_Salaries_Yr1" localSheetId="13">'[2]1.Coversheet'!#REF!</definedName>
    <definedName name="Inflation_Salaries_Yr1" localSheetId="0">'[3]1.Coversheet'!#REF!</definedName>
    <definedName name="Inflation_Salaries_Yr1">'1.Coversheet'!#REF!</definedName>
    <definedName name="Inflation_Salaries_Yr2" localSheetId="2">'1.Coversheet'!#REF!</definedName>
    <definedName name="Inflation_Salaries_Yr2" localSheetId="3">'1.Coversheet'!#REF!</definedName>
    <definedName name="Inflation_Salaries_Yr2" localSheetId="13">'[2]1.Coversheet'!#REF!</definedName>
    <definedName name="Inflation_Salaries_Yr2" localSheetId="0">'[3]1.Coversheet'!#REF!</definedName>
    <definedName name="Inflation_Salaries_Yr2">'1.Coversheet'!#REF!</definedName>
    <definedName name="Inflation_Salaries_Yr3" localSheetId="2">'1.Coversheet'!#REF!</definedName>
    <definedName name="Inflation_Salaries_Yr3" localSheetId="3">'1.Coversheet'!#REF!</definedName>
    <definedName name="Inflation_Salaries_Yr3" localSheetId="13">'[2]1.Coversheet'!#REF!</definedName>
    <definedName name="Inflation_Salaries_Yr3" localSheetId="0">'[3]1.Coversheet'!#REF!</definedName>
    <definedName name="Inflation_Salaries_Yr3">'1.Coversheet'!#REF!</definedName>
    <definedName name="Inflation_Salaries_Yr4" localSheetId="2">'1.Coversheet'!#REF!</definedName>
    <definedName name="Inflation_Salaries_Yr4" localSheetId="3">'1.Coversheet'!#REF!</definedName>
    <definedName name="Inflation_Salaries_Yr4" localSheetId="13">'[2]1.Coversheet'!#REF!</definedName>
    <definedName name="Inflation_Salaries_Yr4" localSheetId="0">'[3]1.Coversheet'!#REF!</definedName>
    <definedName name="Inflation_Salaries_Yr4">'1.Coversheet'!#REF!</definedName>
    <definedName name="Inflation_Salaries_Yr5" localSheetId="2">'1.Coversheet'!#REF!</definedName>
    <definedName name="Inflation_Salaries_Yr5" localSheetId="3">'1.Coversheet'!#REF!</definedName>
    <definedName name="Inflation_Salaries_Yr5" localSheetId="13">'[2]1.Coversheet'!#REF!</definedName>
    <definedName name="Inflation_Salaries_Yr5" localSheetId="0">'[3]1.Coversheet'!#REF!</definedName>
    <definedName name="Inflation_Salaries_Yr5">'1.Coversheet'!#REF!</definedName>
    <definedName name="Inflation_Salaries_Yr6" localSheetId="2">'1.Coversheet'!#REF!</definedName>
    <definedName name="Inflation_Salaries_Yr6" localSheetId="3">'1.Coversheet'!#REF!</definedName>
    <definedName name="Inflation_Salaries_Yr6" localSheetId="13">'[2]1.Coversheet'!#REF!</definedName>
    <definedName name="Inflation_Salaries_Yr6" localSheetId="0">'[3]1.Coversheet'!#REF!</definedName>
    <definedName name="Inflation_Salaries_Yr6">'1.Coversheet'!#REF!</definedName>
    <definedName name="InflationStartDate_NonSalaries_Yr1" localSheetId="2">'1.Coversheet'!#REF!</definedName>
    <definedName name="InflationStartDate_NonSalaries_Yr1" localSheetId="3">'1.Coversheet'!#REF!</definedName>
    <definedName name="InflationStartDate_NonSalaries_Yr1" localSheetId="13">'[2]1.Coversheet'!#REF!</definedName>
    <definedName name="InflationStartDate_NonSalaries_Yr1" localSheetId="0">'[3]1.Coversheet'!#REF!</definedName>
    <definedName name="InflationStartDate_NonSalaries_Yr1">'1.Coversheet'!#REF!</definedName>
    <definedName name="InflationStartDate_NonSalaries_Yr2" localSheetId="2">'1.Coversheet'!#REF!</definedName>
    <definedName name="InflationStartDate_NonSalaries_Yr2" localSheetId="3">'1.Coversheet'!#REF!</definedName>
    <definedName name="InflationStartDate_NonSalaries_Yr2" localSheetId="13">'[2]1.Coversheet'!#REF!</definedName>
    <definedName name="InflationStartDate_NonSalaries_Yr2" localSheetId="0">'[3]1.Coversheet'!#REF!</definedName>
    <definedName name="InflationStartDate_NonSalaries_Yr2">'1.Coversheet'!#REF!</definedName>
    <definedName name="InflationStartDate_NonSalaries_Yr3" localSheetId="2">'1.Coversheet'!#REF!</definedName>
    <definedName name="InflationStartDate_NonSalaries_Yr3" localSheetId="3">'1.Coversheet'!#REF!</definedName>
    <definedName name="InflationStartDate_NonSalaries_Yr3" localSheetId="13">'[2]1.Coversheet'!#REF!</definedName>
    <definedName name="InflationStartDate_NonSalaries_Yr3" localSheetId="0">'[3]1.Coversheet'!#REF!</definedName>
    <definedName name="InflationStartDate_NonSalaries_Yr3">'1.Coversheet'!#REF!</definedName>
    <definedName name="InflationStartDate_NonSalaries_Yr4" localSheetId="2">'1.Coversheet'!#REF!</definedName>
    <definedName name="InflationStartDate_NonSalaries_Yr4" localSheetId="3">'1.Coversheet'!#REF!</definedName>
    <definedName name="InflationStartDate_NonSalaries_Yr4" localSheetId="13">'[2]1.Coversheet'!#REF!</definedName>
    <definedName name="InflationStartDate_NonSalaries_Yr4" localSheetId="0">'[3]1.Coversheet'!#REF!</definedName>
    <definedName name="InflationStartDate_NonSalaries_Yr4">'1.Coversheet'!#REF!</definedName>
    <definedName name="InflationStartDate_NonSalaries_Yr5" localSheetId="2">'1.Coversheet'!#REF!</definedName>
    <definedName name="InflationStartDate_NonSalaries_Yr5" localSheetId="3">'1.Coversheet'!#REF!</definedName>
    <definedName name="InflationStartDate_NonSalaries_Yr5" localSheetId="13">'[2]1.Coversheet'!#REF!</definedName>
    <definedName name="InflationStartDate_NonSalaries_Yr5" localSheetId="0">'[3]1.Coversheet'!#REF!</definedName>
    <definedName name="InflationStartDate_NonSalaries_Yr5">'1.Coversheet'!#REF!</definedName>
    <definedName name="InflationStartDate_NonSalaries_Yr6" localSheetId="2">'1.Coversheet'!#REF!</definedName>
    <definedName name="InflationStartDate_NonSalaries_Yr6" localSheetId="3">'1.Coversheet'!#REF!</definedName>
    <definedName name="InflationStartDate_NonSalaries_Yr6" localSheetId="13">'[2]1.Coversheet'!#REF!</definedName>
    <definedName name="InflationStartDate_NonSalaries_Yr6" localSheetId="0">'[3]1.Coversheet'!#REF!</definedName>
    <definedName name="InflationStartDate_NonSalaries_Yr6">'1.Coversheet'!#REF!</definedName>
    <definedName name="InflationStartDate_Salaries_Yr1" localSheetId="2">'1.Coversheet'!#REF!</definedName>
    <definedName name="InflationStartDate_Salaries_Yr1" localSheetId="3">'1.Coversheet'!#REF!</definedName>
    <definedName name="InflationStartDate_Salaries_Yr1" localSheetId="13">'[2]1.Coversheet'!#REF!</definedName>
    <definedName name="InflationStartDate_Salaries_Yr1" localSheetId="0">'[3]1.Coversheet'!#REF!</definedName>
    <definedName name="InflationStartDate_Salaries_Yr1">'1.Coversheet'!#REF!</definedName>
    <definedName name="InflationStartDate_Salaries_Yr2" localSheetId="2">'1.Coversheet'!#REF!</definedName>
    <definedName name="InflationStartDate_Salaries_Yr2" localSheetId="3">'1.Coversheet'!#REF!</definedName>
    <definedName name="InflationStartDate_Salaries_Yr2" localSheetId="13">'[2]1.Coversheet'!#REF!</definedName>
    <definedName name="InflationStartDate_Salaries_Yr2" localSheetId="0">'[3]1.Coversheet'!#REF!</definedName>
    <definedName name="InflationStartDate_Salaries_Yr2">'1.Coversheet'!#REF!</definedName>
    <definedName name="InflationStartDate_Salaries_Yr3" localSheetId="2">'1.Coversheet'!#REF!</definedName>
    <definedName name="InflationStartDate_Salaries_Yr3" localSheetId="3">'1.Coversheet'!#REF!</definedName>
    <definedName name="InflationStartDate_Salaries_Yr3" localSheetId="13">'[2]1.Coversheet'!#REF!</definedName>
    <definedName name="InflationStartDate_Salaries_Yr3" localSheetId="0">'[3]1.Coversheet'!#REF!</definedName>
    <definedName name="InflationStartDate_Salaries_Yr3">'1.Coversheet'!#REF!</definedName>
    <definedName name="InflationStartDate_Salaries_Yr4" localSheetId="2">'1.Coversheet'!#REF!</definedName>
    <definedName name="InflationStartDate_Salaries_Yr4" localSheetId="3">'1.Coversheet'!#REF!</definedName>
    <definedName name="InflationStartDate_Salaries_Yr4" localSheetId="13">'[2]1.Coversheet'!#REF!</definedName>
    <definedName name="InflationStartDate_Salaries_Yr4" localSheetId="0">'[3]1.Coversheet'!#REF!</definedName>
    <definedName name="InflationStartDate_Salaries_Yr4">'1.Coversheet'!#REF!</definedName>
    <definedName name="InflationStartDate_Salaries_Yr5" localSheetId="2">'1.Coversheet'!#REF!</definedName>
    <definedName name="InflationStartDate_Salaries_Yr5" localSheetId="3">'1.Coversheet'!#REF!</definedName>
    <definedName name="InflationStartDate_Salaries_Yr5" localSheetId="13">'[2]1.Coversheet'!#REF!</definedName>
    <definedName name="InflationStartDate_Salaries_Yr5" localSheetId="0">'[3]1.Coversheet'!#REF!</definedName>
    <definedName name="InflationStartDate_Salaries_Yr5">'1.Coversheet'!#REF!</definedName>
    <definedName name="InflationStartDate_Salaries_Yr6" localSheetId="2">'1.Coversheet'!#REF!</definedName>
    <definedName name="InflationStartDate_Salaries_Yr6" localSheetId="3">'1.Coversheet'!#REF!</definedName>
    <definedName name="InflationStartDate_Salaries_Yr6" localSheetId="13">'[2]1.Coversheet'!#REF!</definedName>
    <definedName name="InflationStartDate_Salaries_Yr6" localSheetId="0">'[3]1.Coversheet'!#REF!</definedName>
    <definedName name="InflationStartDate_Salaries_Yr6">'1.Coversheet'!#REF!</definedName>
    <definedName name="Internal" localSheetId="3">Tables!#REF!</definedName>
    <definedName name="Internal" localSheetId="13">[2]Tables!#REF!</definedName>
    <definedName name="Internal" localSheetId="0">[3]Tables!#REF!</definedName>
    <definedName name="Internal">Tables!#REF!</definedName>
    <definedName name="LevelDStep" localSheetId="3">[1]System!#REF!</definedName>
    <definedName name="LevelDStep" localSheetId="13">[1]System!#REF!</definedName>
    <definedName name="LevelDStep">[1]System!#REF!</definedName>
    <definedName name="LEVY" localSheetId="2">Tables!#REF!</definedName>
    <definedName name="LEVY" localSheetId="3">Tables!#REF!</definedName>
    <definedName name="LEVY" localSheetId="13">[2]Tables!#REF!</definedName>
    <definedName name="LEVY" localSheetId="0">[3]Tables!#REF!</definedName>
    <definedName name="LEVY">Tables!#REF!</definedName>
    <definedName name="maintenance" localSheetId="2">Tables!#REF!</definedName>
    <definedName name="maintenance" localSheetId="3">Tables!#REF!</definedName>
    <definedName name="maintenance" localSheetId="13">[2]Tables!#REF!</definedName>
    <definedName name="MAINTENANCE" localSheetId="0">[3]Tables!$AN$2:$AN$32</definedName>
    <definedName name="MAINTENANCE">Tables!#REF!</definedName>
    <definedName name="minor" localSheetId="2">Tables!#REF!</definedName>
    <definedName name="minor" localSheetId="3">Tables!#REF!</definedName>
    <definedName name="minor" localSheetId="13">[2]Tables!#REF!</definedName>
    <definedName name="minor" localSheetId="0">[3]Tables!#REF!</definedName>
    <definedName name="minor">Tables!#REF!</definedName>
    <definedName name="NationalRuralIssues" localSheetId="3">#REF!</definedName>
    <definedName name="NationalRuralIssues" localSheetId="13">#REF!</definedName>
    <definedName name="NationalRuralIssues" localSheetId="0">#REF!</definedName>
    <definedName name="NationalRuralIssues">#REF!</definedName>
    <definedName name="NewAnimalProducts" localSheetId="3">#REF!</definedName>
    <definedName name="NewAnimalProducts" localSheetId="13">#REF!</definedName>
    <definedName name="NewAnimalProducts">#REF!</definedName>
    <definedName name="NewIndustries" localSheetId="3">#REF!</definedName>
    <definedName name="NewIndustries" localSheetId="13">#REF!</definedName>
    <definedName name="NewIndustries">#REF!</definedName>
    <definedName name="NewPlantProducts" localSheetId="3">#REF!</definedName>
    <definedName name="NewPlantProducts" localSheetId="13">#REF!</definedName>
    <definedName name="NewPlantProducts">#REF!</definedName>
    <definedName name="OnCost_AL" localSheetId="2">'1.Coversheet'!#REF!</definedName>
    <definedName name="OnCost_AL" localSheetId="3">'1.Coversheet'!#REF!</definedName>
    <definedName name="OnCost_AL" localSheetId="13">'[2]1.Coversheet'!#REF!</definedName>
    <definedName name="OnCost_AL" localSheetId="0">'[3]1.Coversheet'!#REF!</definedName>
    <definedName name="OnCost_AL">'1.Coversheet'!#REF!</definedName>
    <definedName name="OnCost_Casuals">'[6]Salary Schedule'!$R$8</definedName>
    <definedName name="OnCost_Input_rate_Casuals" localSheetId="2">'1.Coversheet'!#REF!</definedName>
    <definedName name="OnCost_Input_rate_Casuals" localSheetId="3">'1.Coversheet'!#REF!</definedName>
    <definedName name="OnCost_Input_rate_Casuals" localSheetId="13">'[2]1.Coversheet'!#REF!</definedName>
    <definedName name="OnCost_Input_rate_Casuals" localSheetId="0">'[3]1.Coversheet'!#REF!</definedName>
    <definedName name="OnCost_Input_rate_Casuals">'1.Coversheet'!#REF!</definedName>
    <definedName name="OnCost_Input_rate_LSL" localSheetId="2">'1.Coversheet'!#REF!</definedName>
    <definedName name="OnCost_Input_rate_LSL" localSheetId="3">'1.Coversheet'!#REF!</definedName>
    <definedName name="OnCost_Input_rate_LSL" localSheetId="13">'[2]1.Coversheet'!#REF!</definedName>
    <definedName name="OnCost_Input_rate_LSL" localSheetId="0">'[3]1.Coversheet'!#REF!</definedName>
    <definedName name="OnCost_Input_rate_LSL">'1.Coversheet'!#REF!</definedName>
    <definedName name="OnCost_Input_rate_Parental" localSheetId="2">'1.Coversheet'!#REF!</definedName>
    <definedName name="OnCost_Input_rate_Parental" localSheetId="3">'1.Coversheet'!#REF!</definedName>
    <definedName name="OnCost_Input_rate_Parental" localSheetId="13">'[2]1.Coversheet'!#REF!</definedName>
    <definedName name="OnCost_Input_rate_Parental" localSheetId="0">'[3]1.Coversheet'!#REF!</definedName>
    <definedName name="OnCost_Input_rate_Parental">'1.Coversheet'!#REF!</definedName>
    <definedName name="OnCost_Input_rate_PayrollTax" localSheetId="2">'1.Coversheet'!#REF!</definedName>
    <definedName name="OnCost_Input_rate_PayrollTax" localSheetId="3">'1.Coversheet'!#REF!</definedName>
    <definedName name="OnCost_Input_rate_PayrollTax" localSheetId="13">'[2]1.Coversheet'!#REF!</definedName>
    <definedName name="OnCost_Input_rate_PayrollTax" localSheetId="0">'[3]1.Coversheet'!#REF!</definedName>
    <definedName name="OnCost_Input_rate_PayrollTax">'1.Coversheet'!#REF!</definedName>
    <definedName name="OnCost_Input_rate_RLL" localSheetId="2">'1.Coversheet'!#REF!</definedName>
    <definedName name="OnCost_Input_rate_RLL" localSheetId="3">'1.Coversheet'!#REF!</definedName>
    <definedName name="OnCost_Input_rate_RLL" localSheetId="13">'[2]1.Coversheet'!#REF!</definedName>
    <definedName name="OnCost_Input_rate_RLL" localSheetId="0">'[3]1.Coversheet'!#REF!</definedName>
    <definedName name="OnCost_Input_rate_RLL">'1.Coversheet'!#REF!</definedName>
    <definedName name="OnCost_Input_rate_ShortTermContracts" localSheetId="2">'1.Coversheet'!#REF!</definedName>
    <definedName name="OnCost_Input_rate_ShortTermContracts" localSheetId="3">'1.Coversheet'!#REF!</definedName>
    <definedName name="OnCost_Input_rate_ShortTermContracts" localSheetId="13">'[2]1.Coversheet'!#REF!</definedName>
    <definedName name="OnCost_Input_rate_ShortTermContracts" localSheetId="0">'[3]1.Coversheet'!#REF!</definedName>
    <definedName name="OnCost_Input_rate_ShortTermContracts">'1.Coversheet'!#REF!</definedName>
    <definedName name="OnCost_Input_rate_Super" localSheetId="2">'1.Coversheet'!#REF!</definedName>
    <definedName name="OnCost_Input_rate_Super" localSheetId="3">'1.Coversheet'!#REF!</definedName>
    <definedName name="OnCost_Input_rate_Super" localSheetId="13">'[2]1.Coversheet'!#REF!</definedName>
    <definedName name="OnCost_Input_rate_Super" localSheetId="0">'[3]1.Coversheet'!#REF!</definedName>
    <definedName name="OnCost_Input_rate_Super">'1.Coversheet'!#REF!</definedName>
    <definedName name="OnCost_Input_rate_WComp" localSheetId="2">'1.Coversheet'!#REF!</definedName>
    <definedName name="OnCost_Input_rate_WComp" localSheetId="3">'1.Coversheet'!#REF!</definedName>
    <definedName name="OnCost_Input_rate_WComp" localSheetId="13">'[2]1.Coversheet'!#REF!</definedName>
    <definedName name="OnCost_Input_rate_WComp" localSheetId="0">'[3]1.Coversheet'!#REF!</definedName>
    <definedName name="OnCost_Input_rate_WComp">'1.Coversheet'!#REF!</definedName>
    <definedName name="OnCost_rate_LSL">'[6]Salary Schedule'!$L$8</definedName>
    <definedName name="OnCost_rate_Parental" localSheetId="2">'[6]Salary Schedule'!#REF!</definedName>
    <definedName name="OnCost_rate_Parental" localSheetId="3">'[6]Salary Schedule'!#REF!</definedName>
    <definedName name="OnCost_rate_Parental" localSheetId="13">'[6]Salary Schedule'!#REF!</definedName>
    <definedName name="OnCost_rate_Parental">'[6]Salary Schedule'!#REF!</definedName>
    <definedName name="OnCost_rate_PayrollTax">'[6]Salary Schedule'!$J$8</definedName>
    <definedName name="OnCost_rate_RLL" localSheetId="2">'[6]Salary Schedule'!#REF!</definedName>
    <definedName name="OnCost_rate_RLL" localSheetId="3">'[6]Salary Schedule'!#REF!</definedName>
    <definedName name="OnCost_rate_RLL" localSheetId="13">'[6]Salary Schedule'!#REF!</definedName>
    <definedName name="OnCost_rate_RLL">'[6]Salary Schedule'!#REF!</definedName>
    <definedName name="OnCost_rate_ShortTerm">'[6]Salary Schedule'!$W$8</definedName>
    <definedName name="OnCost_Super">'[6]Salary Schedule'!$I$8</definedName>
    <definedName name="OnCost_Wcomp">'[6]Salary Schedule'!$K$8</definedName>
    <definedName name="OnCosts" localSheetId="2">Tables!$E$2:$E$7</definedName>
    <definedName name="OnCosts" localSheetId="3">Tables!$E$2:$E$7</definedName>
    <definedName name="OnCosts" localSheetId="13">[2]Tables!$E$2:$E$7</definedName>
    <definedName name="OnCosts" localSheetId="0">[3]Tables!$E$2:$E$7</definedName>
    <definedName name="OnCosts">Tables!$E$2:$E$7</definedName>
    <definedName name="OPERATING" localSheetId="13">[2]Tables!$Y$3:$Y$62</definedName>
    <definedName name="OPERATING" localSheetId="0">[3]Tables!$Y$3:$Y$62</definedName>
    <definedName name="OPERATING">Tables!$Y$3:$Y$60</definedName>
    <definedName name="OrganicSystems" localSheetId="3">#REF!</definedName>
    <definedName name="OrganicSystems" localSheetId="13">#REF!</definedName>
    <definedName name="OrganicSystems">#REF!</definedName>
    <definedName name="other" localSheetId="2">Tables!#REF!</definedName>
    <definedName name="other" localSheetId="3">Tables!#REF!</definedName>
    <definedName name="other" localSheetId="13">[2]Tables!#REF!</definedName>
    <definedName name="other" localSheetId="0">[3]Tables!#REF!</definedName>
    <definedName name="other">Tables!$Y$1:$Y$93</definedName>
    <definedName name="PastureSeeds" localSheetId="3">#REF!</definedName>
    <definedName name="PastureSeeds" localSheetId="13">#REF!</definedName>
    <definedName name="PastureSeeds" localSheetId="0">#REF!</definedName>
    <definedName name="PastureSeeds">#REF!</definedName>
    <definedName name="Portfolio" localSheetId="3">#REF!</definedName>
    <definedName name="Portfolio" localSheetId="13">#REF!</definedName>
    <definedName name="Portfolio">#REF!</definedName>
    <definedName name="Position_LevelClassification">[6]Tables!$F$9:$F$25</definedName>
    <definedName name="Position_LevelsandCodes">[6]Tables!$F$9:$G$25</definedName>
    <definedName name="_xlnm.Print_Area" localSheetId="1">'1.Coversheet'!$B$1:$J$82</definedName>
    <definedName name="_xlnm.Print_Titles" localSheetId="14">'9. Budget Load'!$13:$13</definedName>
    <definedName name="PrintingArea" localSheetId="2">#REF!</definedName>
    <definedName name="PrintingArea" localSheetId="3">#REF!</definedName>
    <definedName name="PrintingArea" localSheetId="13">#REF!</definedName>
    <definedName name="PrintingArea" localSheetId="0">#REF!</definedName>
    <definedName name="PrintingArea">#REF!</definedName>
    <definedName name="PROJECT">Tables!$E$15:$E$16</definedName>
    <definedName name="Project_Description" localSheetId="2">'1.Coversheet'!#REF!</definedName>
    <definedName name="Project_Description" localSheetId="3">'1.Coversheet'!#REF!</definedName>
    <definedName name="Project_Description" localSheetId="13">'[2]1.Coversheet'!#REF!</definedName>
    <definedName name="Project_Description" localSheetId="0">'[3]1.Coversheet'!#REF!</definedName>
    <definedName name="Project_Description">'1.Coversheet'!#REF!</definedName>
    <definedName name="Project_EndDate" localSheetId="2">'1.Coversheet'!$D$19</definedName>
    <definedName name="Project_EndDate" localSheetId="3">'1.Coversheet'!$D$19</definedName>
    <definedName name="Project_EndDate" localSheetId="13">'[2]1.Coversheet'!$D$26</definedName>
    <definedName name="Project_EndDate" localSheetId="0">'[3]1.Coversheet'!#REF!</definedName>
    <definedName name="Project_EndDate">'1.Coversheet'!#REF!</definedName>
    <definedName name="Project_Name" localSheetId="2">'1.Coversheet'!#REF!</definedName>
    <definedName name="Project_Name" localSheetId="3">'1.Coversheet'!#REF!</definedName>
    <definedName name="Project_Name" localSheetId="13">'[2]1.Coversheet'!#REF!</definedName>
    <definedName name="Project_Name" localSheetId="0">'[3]1.Coversheet'!#REF!</definedName>
    <definedName name="Project_Name">'1.Coversheet'!#REF!</definedName>
    <definedName name="Project_Type" localSheetId="2">'1.Coversheet'!#REF!</definedName>
    <definedName name="Project_Type" localSheetId="3">'1.Coversheet'!#REF!</definedName>
    <definedName name="Project_Type" localSheetId="13">'[2]1.Coversheet'!#REF!</definedName>
    <definedName name="Project_Type" localSheetId="0">'[3]1.Coversheet'!#REF!</definedName>
    <definedName name="Project_Type">'1.Coversheet'!#REF!</definedName>
    <definedName name="ProjectDays_Yr1" localSheetId="2">'1.Coversheet'!#REF!</definedName>
    <definedName name="ProjectDays_Yr1" localSheetId="3">'1.Coversheet'!#REF!</definedName>
    <definedName name="ProjectDays_Yr1" localSheetId="13">'[2]1.Coversheet'!#REF!</definedName>
    <definedName name="ProjectDays_Yr1" localSheetId="0">'[3]1.Coversheet'!#REF!</definedName>
    <definedName name="ProjectDays_Yr1">'1.Coversheet'!#REF!</definedName>
    <definedName name="ProjectDays_Yr2" localSheetId="2">'1.Coversheet'!#REF!</definedName>
    <definedName name="ProjectDays_Yr2" localSheetId="3">'1.Coversheet'!#REF!</definedName>
    <definedName name="ProjectDays_Yr2" localSheetId="13">'[2]1.Coversheet'!#REF!</definedName>
    <definedName name="ProjectDays_Yr2" localSheetId="0">'[3]1.Coversheet'!#REF!</definedName>
    <definedName name="ProjectDays_Yr2">'1.Coversheet'!#REF!</definedName>
    <definedName name="ProjectDays_Yr3" localSheetId="2">'1.Coversheet'!#REF!</definedName>
    <definedName name="ProjectDays_Yr3" localSheetId="3">'1.Coversheet'!#REF!</definedName>
    <definedName name="ProjectDays_Yr3" localSheetId="13">'[2]1.Coversheet'!#REF!</definedName>
    <definedName name="ProjectDays_Yr3" localSheetId="0">'[3]1.Coversheet'!#REF!</definedName>
    <definedName name="ProjectDays_Yr3">'1.Coversheet'!#REF!</definedName>
    <definedName name="ProjectDays_Yr4" localSheetId="2">'1.Coversheet'!#REF!</definedName>
    <definedName name="ProjectDays_Yr4" localSheetId="3">'1.Coversheet'!#REF!</definedName>
    <definedName name="ProjectDays_Yr4" localSheetId="13">'[2]1.Coversheet'!#REF!</definedName>
    <definedName name="ProjectDays_Yr4" localSheetId="0">'[3]1.Coversheet'!#REF!</definedName>
    <definedName name="ProjectDays_Yr4">'1.Coversheet'!#REF!</definedName>
    <definedName name="ProjectDays_Yr5" localSheetId="2">'1.Coversheet'!#REF!</definedName>
    <definedName name="ProjectDays_Yr5" localSheetId="3">'1.Coversheet'!#REF!</definedName>
    <definedName name="ProjectDays_Yr5" localSheetId="13">'[2]1.Coversheet'!#REF!</definedName>
    <definedName name="ProjectDays_Yr5" localSheetId="0">'[3]1.Coversheet'!#REF!</definedName>
    <definedName name="ProjectDays_Yr5">'1.Coversheet'!#REF!</definedName>
    <definedName name="ProjectDays_Yr6" localSheetId="2">'1.Coversheet'!#REF!</definedName>
    <definedName name="ProjectDays_Yr6" localSheetId="3">'1.Coversheet'!#REF!</definedName>
    <definedName name="ProjectDays_Yr6" localSheetId="13">'[2]1.Coversheet'!#REF!</definedName>
    <definedName name="ProjectDays_Yr6" localSheetId="0">'[3]1.Coversheet'!#REF!</definedName>
    <definedName name="ProjectDays_Yr6">'1.Coversheet'!#REF!</definedName>
    <definedName name="Projects2" localSheetId="0">[3]Tables!$G$19:$G$28</definedName>
    <definedName name="Projects2">Tables!$G$19:$G$28</definedName>
    <definedName name="props">'[4]Proportional Costing'!$B$2:$L$500</definedName>
    <definedName name="PublicHolidays">[6]Tables!$P$10:$Z$18</definedName>
    <definedName name="question" localSheetId="3">Tables!#REF!</definedName>
    <definedName name="question" localSheetId="13">[2]Tables!#REF!</definedName>
    <definedName name="question" localSheetId="0">[3]Tables!#REF!</definedName>
    <definedName name="question">Tables!#REF!</definedName>
    <definedName name="RangelandsandWildlifeSystems" localSheetId="3">#REF!</definedName>
    <definedName name="RangelandsandWildlifeSystems" localSheetId="13">#REF!</definedName>
    <definedName name="RangelandsandWildlifeSystems">#REF!</definedName>
    <definedName name="RareNaturalAnimalFibres" localSheetId="3">#REF!</definedName>
    <definedName name="RareNaturalAnimalFibres" localSheetId="13">#REF!</definedName>
    <definedName name="RareNaturalAnimalFibres">#REF!</definedName>
    <definedName name="Ready">'[7]Data validation (locked)'!$B$14</definedName>
    <definedName name="REASON" localSheetId="3">Tables!#REF!</definedName>
    <definedName name="REASON" localSheetId="13">[2]Tables!#REF!</definedName>
    <definedName name="REASON" localSheetId="0">[3]Tables!#REF!</definedName>
    <definedName name="REASON">Tables!#REF!</definedName>
    <definedName name="Reasons_ExcludefromBudget">[6]Tables!$I$14:$I$16</definedName>
    <definedName name="Rice" localSheetId="3">#REF!</definedName>
    <definedName name="Rice" localSheetId="13">#REF!</definedName>
    <definedName name="Rice">#REF!</definedName>
    <definedName name="SalaryScale" localSheetId="2">'Salary Schedule'!$A$9:$A$64</definedName>
    <definedName name="SalaryScale" localSheetId="3">'Salary Schedule'!$A$9:$A$64</definedName>
    <definedName name="SalaryScale" localSheetId="6">'Salary Schedule'!$A$9:$A$73</definedName>
    <definedName name="SalaryScale" localSheetId="13">'[2]Salary Schedule'!$A$9:$A$64</definedName>
    <definedName name="SalaryScale" localSheetId="0">'[3]Salary Schedule'!$A$9:$A$64</definedName>
    <definedName name="SalaryScale">'Salary Schedule'!$A$9:$A$64</definedName>
    <definedName name="SALRATES" localSheetId="2">#REF!</definedName>
    <definedName name="SALRATES" localSheetId="3">#REF!</definedName>
    <definedName name="SALRATES" localSheetId="13">#REF!</definedName>
    <definedName name="SALRATES" localSheetId="0">'[3]HR Salary Data'!$C$4:$C$59</definedName>
    <definedName name="SALRATES">'11 HR Salary Data'!$C$4:$C$59</definedName>
    <definedName name="SHARED" localSheetId="13">[2]Tables!$AB$3:$AB$5</definedName>
    <definedName name="SHARED" localSheetId="0">[3]Tables!$AB$3:$AB$5</definedName>
    <definedName name="SHARED">Tables!$AB$3:$AB$5</definedName>
    <definedName name="SOF" localSheetId="13">[2]Tables!$C$3:$C$77</definedName>
    <definedName name="SOF" localSheetId="0">[3]Tables!$C$3:$C$77</definedName>
    <definedName name="SOF">Tables!$C$3:$C$78</definedName>
    <definedName name="StartDate" localSheetId="2">'1.Coversheet'!$D$18</definedName>
    <definedName name="StartDate" localSheetId="3">'1.Coversheet'!$D$18</definedName>
    <definedName name="StartDate" localSheetId="13">'[2]1.Coversheet'!$D$25</definedName>
    <definedName name="StartDate" localSheetId="0">'[3]1.Coversheet'!$D$23</definedName>
    <definedName name="StartDate">'1.Coversheet'!$D$19</definedName>
    <definedName name="StartDate_Yr1" localSheetId="2">'1.Coversheet'!#REF!</definedName>
    <definedName name="StartDate_Yr1" localSheetId="3">'1.Coversheet'!#REF!</definedName>
    <definedName name="StartDate_Yr1" localSheetId="13">'[2]1.Coversheet'!#REF!</definedName>
    <definedName name="StartDate_Yr1" localSheetId="0">'[3]1.Coversheet'!#REF!</definedName>
    <definedName name="StartDate_Yr1">'1.Coversheet'!#REF!</definedName>
    <definedName name="StartDate_Yr2" localSheetId="2">'1.Coversheet'!#REF!</definedName>
    <definedName name="StartDate_Yr2" localSheetId="3">'1.Coversheet'!#REF!</definedName>
    <definedName name="StartDate_Yr2" localSheetId="13">'[2]1.Coversheet'!#REF!</definedName>
    <definedName name="StartDate_Yr2" localSheetId="0">'[3]1.Coversheet'!#REF!</definedName>
    <definedName name="StartDate_Yr2">'1.Coversheet'!#REF!</definedName>
    <definedName name="StartDate_Yr3" localSheetId="2">'1.Coversheet'!#REF!</definedName>
    <definedName name="StartDate_Yr3" localSheetId="3">'1.Coversheet'!#REF!</definedName>
    <definedName name="StartDate_Yr3" localSheetId="13">'[2]1.Coversheet'!#REF!</definedName>
    <definedName name="StartDate_Yr3" localSheetId="0">'[3]1.Coversheet'!#REF!</definedName>
    <definedName name="StartDate_Yr3">'1.Coversheet'!#REF!</definedName>
    <definedName name="StartDate_Yr4" localSheetId="2">'1.Coversheet'!#REF!</definedName>
    <definedName name="StartDate_Yr4" localSheetId="3">'1.Coversheet'!#REF!</definedName>
    <definedName name="StartDate_Yr4" localSheetId="13">'[2]1.Coversheet'!#REF!</definedName>
    <definedName name="StartDate_Yr4" localSheetId="0">'[3]1.Coversheet'!#REF!</definedName>
    <definedName name="StartDate_Yr4">'1.Coversheet'!#REF!</definedName>
    <definedName name="StartDate_Yr5" localSheetId="2">'1.Coversheet'!#REF!</definedName>
    <definedName name="StartDate_Yr5" localSheetId="3">'1.Coversheet'!#REF!</definedName>
    <definedName name="StartDate_Yr5" localSheetId="13">'[2]1.Coversheet'!#REF!</definedName>
    <definedName name="StartDate_Yr5" localSheetId="0">'[3]1.Coversheet'!#REF!</definedName>
    <definedName name="StartDate_Yr5">'1.Coversheet'!#REF!</definedName>
    <definedName name="StartDate_Yr6" localSheetId="2">'1.Coversheet'!#REF!</definedName>
    <definedName name="StartDate_Yr6" localSheetId="3">'1.Coversheet'!#REF!</definedName>
    <definedName name="StartDate_Yr6" localSheetId="13">'[2]1.Coversheet'!#REF!</definedName>
    <definedName name="StartDate_Yr6" localSheetId="0">'[3]1.Coversheet'!#REF!</definedName>
    <definedName name="StartDate_Yr6">'1.Coversheet'!#REF!</definedName>
    <definedName name="stipends">[5]Stipends!$A$10:$A$15</definedName>
    <definedName name="Table3" localSheetId="2">#REF!</definedName>
    <definedName name="Table3" localSheetId="3">#REF!</definedName>
    <definedName name="Table3" localSheetId="13">#REF!</definedName>
    <definedName name="Table3" localSheetId="0">#REF!</definedName>
    <definedName name="Table3">#REF!</definedName>
    <definedName name="Table4" localSheetId="2">#REF!</definedName>
    <definedName name="Table4" localSheetId="3">#REF!</definedName>
    <definedName name="Table4" localSheetId="13">#REF!</definedName>
    <definedName name="Table4">#REF!</definedName>
    <definedName name="TeaTreeOil" localSheetId="3">#REF!</definedName>
    <definedName name="TeaTreeOil" localSheetId="13">#REF!</definedName>
    <definedName name="TeaTreeOil">#REF!</definedName>
    <definedName name="Top">'5. Casual Salary Workings'!$B$42</definedName>
    <definedName name="Total_BaseSalaries">'[6]2.Direct Salaries'!$BD$15</definedName>
    <definedName name="Total_Direct_NonSalaries">'[6]3.Direct Non-Salary'!$K$20</definedName>
    <definedName name="Total_Direct_NonSalaries_Excluded">'[6]3.Direct Non-Salary'!$L$20</definedName>
    <definedName name="Total_Direct_NonSalaries_plus_incentivemargin" localSheetId="2">'[6]3.Direct Non-Salary'!#REF!</definedName>
    <definedName name="Total_Direct_NonSalaries_plus_incentivemargin" localSheetId="3">'[6]3.Direct Non-Salary'!#REF!</definedName>
    <definedName name="Total_Direct_NonSalaries_plus_incentivemargin" localSheetId="13">'[6]3.Direct Non-Salary'!#REF!</definedName>
    <definedName name="Total_Direct_NonSalaries_plus_incentivemargin">'[6]3.Direct Non-Salary'!#REF!</definedName>
    <definedName name="Total_DirectCosts">'[6]Summary Project Price'!$E$32</definedName>
    <definedName name="Total_DirectSalaryCosts">'[6]Summary Project Price'!$C$32</definedName>
    <definedName name="Total_DirectSalaryCosts_Excluded">'[6]Summary Project Price'!$O$32</definedName>
    <definedName name="Total_IndirectCosts">'[6]Summary Project Price'!$F$32</definedName>
    <definedName name="Total_OnCostedSalaries">'[6]2.Direct Salaries'!$BF$15</definedName>
    <definedName name="Total_OnCostedSalaries_Excluded">'[6]2.Direct Salaries'!$BI$15</definedName>
    <definedName name="Total_SalaryOncosts">'[6]2.Direct Salaries'!$BE$15</definedName>
    <definedName name="travel" localSheetId="2">Tables!#REF!</definedName>
    <definedName name="travel" localSheetId="3">Tables!#REF!</definedName>
    <definedName name="travel" localSheetId="13">[2]Tables!#REF!</definedName>
    <definedName name="TRAVEL" localSheetId="0">[3]Tables!$AJ$2:$AJ$21</definedName>
    <definedName name="TRAVEL">Tables!$AJ$2:$AJ$21</definedName>
    <definedName name="Type" localSheetId="3">Tables!#REF!</definedName>
    <definedName name="Type" localSheetId="13">[2]Tables!#REF!</definedName>
    <definedName name="Type" localSheetId="0">[3]Tables!#REF!</definedName>
    <definedName name="Type">Tables!#REF!</definedName>
    <definedName name="TypeGrant" localSheetId="3">Tables!#REF!</definedName>
    <definedName name="TypeGrant" localSheetId="13">[2]Tables!#REF!</definedName>
    <definedName name="TypeGrant" localSheetId="0">[3]Tables!#REF!</definedName>
    <definedName name="TypeGrant">Tables!#REF!</definedName>
    <definedName name="WildflowersandNativePlants" localSheetId="3">#REF!</definedName>
    <definedName name="WildflowersandNativePlants" localSheetId="13">#REF!</definedName>
    <definedName name="WildflowersandNativePlants">#REF!</definedName>
    <definedName name="Year_Project_Ends" localSheetId="2">'1.Coversheet'!#REF!</definedName>
    <definedName name="Year_Project_Ends" localSheetId="3">'1.Coversheet'!#REF!</definedName>
    <definedName name="Year_Project_Ends" localSheetId="13">'[2]1.Coversheet'!#REF!</definedName>
    <definedName name="Year_Project_Ends" localSheetId="0">'[3]1.Coversheet'!#REF!</definedName>
    <definedName name="Year_Project_Ends">'1.Coversheet'!#REF!</definedName>
    <definedName name="years" localSheetId="2">#REF!</definedName>
    <definedName name="years" localSheetId="3">#REF!</definedName>
    <definedName name="years" localSheetId="13">#REF!</definedName>
    <definedName name="years">#REF!</definedName>
    <definedName name="YESNO" localSheetId="2">Tables!#REF!</definedName>
    <definedName name="YESNO" localSheetId="3">Tables!#REF!</definedName>
    <definedName name="YESNO" localSheetId="13">[2]Tables!#REF!</definedName>
    <definedName name="YESNO" localSheetId="0">[3]Tables!#REF!</definedName>
    <definedName name="YESNO">Tables!#REF!</definedName>
  </definedNames>
  <calcPr calcId="171027"/>
  <fileRecoveryPr autoRecover="0"/>
</workbook>
</file>

<file path=xl/calcChain.xml><?xml version="1.0" encoding="utf-8"?>
<calcChain xmlns="http://schemas.openxmlformats.org/spreadsheetml/2006/main">
  <c r="B411" i="27" l="1"/>
  <c r="B372" i="27"/>
  <c r="B333" i="27"/>
  <c r="B294" i="27"/>
  <c r="B255" i="27"/>
  <c r="B216" i="27"/>
  <c r="B177" i="27"/>
  <c r="B138" i="27"/>
  <c r="B99" i="27"/>
  <c r="B173" i="27" l="1"/>
  <c r="B174" i="27"/>
  <c r="B175" i="27"/>
  <c r="B212" i="27"/>
  <c r="B213" i="27"/>
  <c r="B214" i="27"/>
  <c r="Q174" i="52" l="1"/>
  <c r="L20" i="52"/>
  <c r="H17" i="52"/>
  <c r="F17" i="52"/>
  <c r="E17" i="52"/>
  <c r="C17" i="52" l="1"/>
  <c r="O13" i="49"/>
  <c r="P13" i="49"/>
  <c r="J18" i="52"/>
  <c r="S174" i="52"/>
  <c r="R174" i="52"/>
  <c r="R176" i="52" s="1"/>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77" i="38"/>
  <c r="D76" i="38"/>
  <c r="D75" i="38"/>
  <c r="D74" i="38"/>
  <c r="D73" i="38"/>
  <c r="D72" i="38"/>
  <c r="D71" i="38"/>
  <c r="D58" i="38"/>
  <c r="D59" i="38"/>
  <c r="D60" i="38"/>
  <c r="D61" i="38"/>
  <c r="D62" i="38"/>
  <c r="D63" i="38"/>
  <c r="D64" i="38"/>
  <c r="D65" i="38"/>
  <c r="D66" i="38"/>
  <c r="D44" i="38"/>
  <c r="D45" i="38"/>
  <c r="D46" i="38"/>
  <c r="D47" i="38"/>
  <c r="D48" i="38"/>
  <c r="D49" i="38"/>
  <c r="D50" i="38"/>
  <c r="D51" i="38"/>
  <c r="D52" i="38"/>
  <c r="N108" i="38"/>
  <c r="N107" i="38"/>
  <c r="N106" i="38"/>
  <c r="N105" i="38"/>
  <c r="N104" i="38"/>
  <c r="N103" i="38"/>
  <c r="N102" i="38"/>
  <c r="N101" i="38"/>
  <c r="N100" i="38"/>
  <c r="N99" i="38"/>
  <c r="N98" i="38"/>
  <c r="N97" i="38"/>
  <c r="N96" i="38"/>
  <c r="N95" i="38"/>
  <c r="N94" i="38"/>
  <c r="N93" i="38"/>
  <c r="N92" i="38"/>
  <c r="N91" i="38"/>
  <c r="N90" i="38"/>
  <c r="N89" i="38"/>
  <c r="N88" i="38"/>
  <c r="N87" i="38"/>
  <c r="N86" i="38"/>
  <c r="N85" i="38"/>
  <c r="N84" i="38"/>
  <c r="N83" i="38"/>
  <c r="N82" i="38"/>
  <c r="N77" i="38"/>
  <c r="N76" i="38"/>
  <c r="N75" i="38"/>
  <c r="N74" i="38"/>
  <c r="N73" i="38"/>
  <c r="N72" i="38"/>
  <c r="N71" i="38"/>
  <c r="N66" i="38"/>
  <c r="N65" i="38"/>
  <c r="N64" i="38"/>
  <c r="N63" i="38"/>
  <c r="N62" i="38"/>
  <c r="N61" i="38"/>
  <c r="N60" i="38"/>
  <c r="N59" i="38"/>
  <c r="N58" i="38"/>
  <c r="N57" i="38"/>
  <c r="N52" i="38"/>
  <c r="N51" i="38"/>
  <c r="N50" i="38"/>
  <c r="N49" i="38"/>
  <c r="N48" i="38"/>
  <c r="N47" i="38"/>
  <c r="N46" i="38"/>
  <c r="N45" i="38"/>
  <c r="N44" i="38"/>
  <c r="N43" i="38"/>
  <c r="N37" i="38"/>
  <c r="N36" i="38"/>
  <c r="N35" i="38"/>
  <c r="N34" i="38"/>
  <c r="N33" i="38"/>
  <c r="N32" i="38"/>
  <c r="N31" i="38"/>
  <c r="N30" i="38"/>
  <c r="N29" i="38"/>
  <c r="N28" i="38"/>
  <c r="M109" i="38"/>
  <c r="M22" i="38" s="1"/>
  <c r="M78" i="38"/>
  <c r="M21" i="38" s="1"/>
  <c r="M67" i="38"/>
  <c r="M20" i="38" s="1"/>
  <c r="M53" i="38"/>
  <c r="M19" i="38" s="1"/>
  <c r="M38" i="38"/>
  <c r="M18" i="38" s="1"/>
  <c r="L109" i="38"/>
  <c r="L22" i="38" s="1"/>
  <c r="L78" i="38"/>
  <c r="L21" i="38" s="1"/>
  <c r="L67" i="38"/>
  <c r="L20" i="38" s="1"/>
  <c r="L53" i="38"/>
  <c r="L19" i="38" s="1"/>
  <c r="L38" i="38"/>
  <c r="L18" i="38" s="1"/>
  <c r="V53" i="24"/>
  <c r="W53" i="24"/>
  <c r="X53" i="24"/>
  <c r="Y53" i="24"/>
  <c r="Z53" i="24"/>
  <c r="AA53" i="24"/>
  <c r="AB53" i="24"/>
  <c r="O21" i="24"/>
  <c r="O20" i="24"/>
  <c r="O19" i="24"/>
  <c r="O18" i="24"/>
  <c r="O17" i="24"/>
  <c r="O16" i="24"/>
  <c r="O15" i="24"/>
  <c r="O14" i="24"/>
  <c r="O13" i="24"/>
  <c r="O12" i="24"/>
  <c r="G20" i="63"/>
  <c r="G18" i="63" s="1"/>
  <c r="J18" i="63"/>
  <c r="J20" i="63" s="1"/>
  <c r="J23" i="27"/>
  <c r="K23" i="27"/>
  <c r="L23" i="27"/>
  <c r="J24" i="27"/>
  <c r="K24" i="27"/>
  <c r="L24" i="27"/>
  <c r="J25" i="27"/>
  <c r="K25" i="27"/>
  <c r="L25" i="27"/>
  <c r="K66" i="23"/>
  <c r="L66" i="23"/>
  <c r="M66" i="23"/>
  <c r="K6" i="23"/>
  <c r="K3" i="23" s="1"/>
  <c r="L6" i="23"/>
  <c r="L3" i="23" s="1"/>
  <c r="M6" i="23"/>
  <c r="M3" i="23" s="1"/>
  <c r="K7" i="23"/>
  <c r="L7" i="23"/>
  <c r="M7" i="23"/>
  <c r="M8" i="23" s="1"/>
  <c r="L8" i="23" l="1"/>
  <c r="P22" i="49"/>
  <c r="S176" i="52"/>
  <c r="M16" i="38"/>
  <c r="P16" i="49" s="1"/>
  <c r="O22" i="49"/>
  <c r="L16" i="38"/>
  <c r="O16" i="49" s="1"/>
  <c r="K8" i="23"/>
  <c r="G44" i="24" l="1"/>
  <c r="G43" i="24"/>
  <c r="M174" i="52"/>
  <c r="N174" i="52"/>
  <c r="O174" i="52"/>
  <c r="P174" i="52"/>
  <c r="Y75" i="3"/>
  <c r="Y63" i="3"/>
  <c r="Y61" i="3"/>
  <c r="Y53" i="3"/>
  <c r="Y48" i="3"/>
  <c r="Y44" i="3"/>
  <c r="Y38" i="3"/>
  <c r="Y34" i="3"/>
  <c r="Y2" i="3"/>
  <c r="AB4" i="3"/>
  <c r="AB3" i="3"/>
  <c r="H44" i="24" l="1"/>
  <c r="H43" i="24"/>
  <c r="E79" i="52"/>
  <c r="F79" i="52"/>
  <c r="H79" i="52"/>
  <c r="E80" i="52"/>
  <c r="F80" i="52"/>
  <c r="H80" i="52"/>
  <c r="C80" i="52" l="1"/>
  <c r="AH44" i="24"/>
  <c r="AH45" i="24"/>
  <c r="AH46" i="24"/>
  <c r="AH47" i="24"/>
  <c r="AH48" i="24"/>
  <c r="AH49" i="24"/>
  <c r="AH50" i="24"/>
  <c r="AH51" i="24"/>
  <c r="AH52" i="24"/>
  <c r="AJ43" i="24"/>
  <c r="AJ44" i="24"/>
  <c r="AJ45" i="24"/>
  <c r="AJ46" i="24"/>
  <c r="AJ47" i="24"/>
  <c r="AJ48" i="24"/>
  <c r="AJ49" i="24"/>
  <c r="AJ50" i="24"/>
  <c r="AJ51" i="24"/>
  <c r="AJ52" i="24"/>
  <c r="AI44" i="24"/>
  <c r="AI45" i="24"/>
  <c r="AI46" i="24"/>
  <c r="AI47" i="24"/>
  <c r="AI48" i="24"/>
  <c r="AI49" i="24"/>
  <c r="AI50" i="24"/>
  <c r="AI51" i="24"/>
  <c r="AI52" i="24"/>
  <c r="AC44" i="24"/>
  <c r="AC45" i="24"/>
  <c r="AC46" i="24"/>
  <c r="AC47" i="24"/>
  <c r="AC48" i="24"/>
  <c r="AC49" i="24"/>
  <c r="AC50" i="24"/>
  <c r="AC51" i="24"/>
  <c r="AC52" i="24"/>
  <c r="AE43" i="24"/>
  <c r="AD44" i="24"/>
  <c r="AD45" i="24"/>
  <c r="AD46" i="24"/>
  <c r="AD47" i="24"/>
  <c r="AD48" i="24"/>
  <c r="AD49" i="24"/>
  <c r="AD50" i="24"/>
  <c r="AD51" i="24"/>
  <c r="AD52" i="24"/>
  <c r="AF43" i="24"/>
  <c r="AG44" i="24"/>
  <c r="AG45" i="24"/>
  <c r="AG46" i="24"/>
  <c r="AG47" i="24"/>
  <c r="AG48" i="24"/>
  <c r="AG49" i="24"/>
  <c r="AG50" i="24"/>
  <c r="AG52" i="24"/>
  <c r="AI43" i="24"/>
  <c r="AE44" i="24"/>
  <c r="AE45" i="24"/>
  <c r="AE46" i="24"/>
  <c r="AE47" i="24"/>
  <c r="AE48" i="24"/>
  <c r="AE49" i="24"/>
  <c r="AE50" i="24"/>
  <c r="AE51" i="24"/>
  <c r="AE52" i="24"/>
  <c r="AG43" i="24"/>
  <c r="AF44" i="24"/>
  <c r="AF45" i="24"/>
  <c r="AF46" i="24"/>
  <c r="AF47" i="24"/>
  <c r="AF48" i="24"/>
  <c r="AF49" i="24"/>
  <c r="AF50" i="24"/>
  <c r="AF51" i="24"/>
  <c r="AF52" i="24"/>
  <c r="AH43" i="24"/>
  <c r="AG51" i="24"/>
  <c r="C79" i="52"/>
  <c r="AK49" i="24" l="1"/>
  <c r="AJ53" i="24"/>
  <c r="AK47" i="24"/>
  <c r="AK46" i="24"/>
  <c r="AE53" i="24"/>
  <c r="AK45" i="24"/>
  <c r="AH53" i="24"/>
  <c r="AK50" i="24"/>
  <c r="AK44" i="24"/>
  <c r="AK51" i="24"/>
  <c r="AI53" i="24"/>
  <c r="AF53" i="24"/>
  <c r="AK52" i="24"/>
  <c r="AG53" i="24"/>
  <c r="AK48" i="24"/>
  <c r="H143" i="52"/>
  <c r="F143" i="52"/>
  <c r="E143" i="52"/>
  <c r="H142" i="52"/>
  <c r="F142" i="52"/>
  <c r="E142" i="52"/>
  <c r="H140" i="52"/>
  <c r="H141" i="52"/>
  <c r="H144" i="52"/>
  <c r="H145" i="52"/>
  <c r="H146" i="52"/>
  <c r="H148" i="52"/>
  <c r="H149" i="52"/>
  <c r="H150" i="52"/>
  <c r="H151" i="52"/>
  <c r="H152" i="52"/>
  <c r="H153" i="52"/>
  <c r="H154" i="52"/>
  <c r="H157" i="52"/>
  <c r="H160" i="52"/>
  <c r="E59" i="52"/>
  <c r="F59" i="52"/>
  <c r="E31" i="52"/>
  <c r="F31" i="52"/>
  <c r="H28" i="52"/>
  <c r="H29" i="52"/>
  <c r="H30" i="52"/>
  <c r="H32" i="52"/>
  <c r="E33" i="52"/>
  <c r="F33" i="52"/>
  <c r="H33" i="52"/>
  <c r="E34" i="52"/>
  <c r="F34" i="52"/>
  <c r="H34" i="52"/>
  <c r="C143" i="52" l="1"/>
  <c r="C142" i="52"/>
  <c r="C59" i="52"/>
  <c r="C31" i="52"/>
  <c r="C34" i="52"/>
  <c r="C33" i="52"/>
  <c r="O206" i="58" l="1"/>
  <c r="B206" i="58"/>
  <c r="O195" i="58"/>
  <c r="B195" i="58"/>
  <c r="O173" i="58"/>
  <c r="B173" i="58"/>
  <c r="O162" i="58"/>
  <c r="B162" i="58"/>
  <c r="O140" i="58"/>
  <c r="B140" i="58"/>
  <c r="O129" i="58"/>
  <c r="B129" i="58"/>
  <c r="O107" i="58"/>
  <c r="B107" i="58"/>
  <c r="O96" i="58"/>
  <c r="B96" i="58"/>
  <c r="O74" i="58"/>
  <c r="B74" i="58"/>
  <c r="O63" i="58"/>
  <c r="B63" i="58"/>
  <c r="J191" i="58" l="1"/>
  <c r="H191" i="58"/>
  <c r="K191" i="58"/>
  <c r="I191" i="58"/>
  <c r="G191" i="58"/>
  <c r="F191" i="58"/>
  <c r="E191" i="58"/>
  <c r="L191" i="58"/>
  <c r="K202" i="58"/>
  <c r="L202" i="58"/>
  <c r="K169" i="58"/>
  <c r="L169" i="58"/>
  <c r="J158" i="58"/>
  <c r="H158" i="58"/>
  <c r="I158" i="58"/>
  <c r="G158" i="58"/>
  <c r="F158" i="58"/>
  <c r="K158" i="58"/>
  <c r="E158" i="58"/>
  <c r="L158" i="58"/>
  <c r="K136" i="58"/>
  <c r="L136" i="58"/>
  <c r="K125" i="58"/>
  <c r="G125" i="58"/>
  <c r="F125" i="58"/>
  <c r="L125" i="58"/>
  <c r="J125" i="58"/>
  <c r="I125" i="58"/>
  <c r="H125" i="58"/>
  <c r="E125" i="58"/>
  <c r="L92" i="58"/>
  <c r="K92" i="58"/>
  <c r="J92" i="58"/>
  <c r="I92" i="58"/>
  <c r="H92" i="58"/>
  <c r="G92" i="58"/>
  <c r="F92" i="58"/>
  <c r="E92" i="58"/>
  <c r="K103" i="58"/>
  <c r="L103" i="58"/>
  <c r="L70" i="58"/>
  <c r="K70" i="58"/>
  <c r="G59" i="58"/>
  <c r="F59" i="58"/>
  <c r="E59" i="58"/>
  <c r="L59" i="58"/>
  <c r="K59" i="58"/>
  <c r="J59" i="58"/>
  <c r="I59" i="58"/>
  <c r="H59" i="58"/>
  <c r="V202" i="58"/>
  <c r="V203" i="58" s="1"/>
  <c r="V204" i="58" s="1"/>
  <c r="V208" i="58" s="1"/>
  <c r="Y202" i="58"/>
  <c r="X202" i="58"/>
  <c r="V191" i="58"/>
  <c r="V196" i="58" s="1"/>
  <c r="Y191" i="58"/>
  <c r="X191" i="58"/>
  <c r="O163" i="58"/>
  <c r="Y158" i="58"/>
  <c r="X158" i="58"/>
  <c r="O174" i="58"/>
  <c r="Y169" i="58"/>
  <c r="X169" i="58"/>
  <c r="O130" i="58"/>
  <c r="Y125" i="58"/>
  <c r="X125" i="58"/>
  <c r="O141" i="58"/>
  <c r="Y136" i="58"/>
  <c r="X136" i="58"/>
  <c r="O97" i="58"/>
  <c r="Y92" i="58"/>
  <c r="X92" i="58"/>
  <c r="O108" i="58"/>
  <c r="Y103" i="58"/>
  <c r="X103" i="58"/>
  <c r="V59" i="58"/>
  <c r="V63" i="58" s="1"/>
  <c r="Y59" i="58"/>
  <c r="X59" i="58"/>
  <c r="T70" i="58"/>
  <c r="T74" i="58" s="1"/>
  <c r="T75" i="58" s="1"/>
  <c r="X70" i="58"/>
  <c r="Y70" i="58"/>
  <c r="B196" i="58"/>
  <c r="B64" i="58"/>
  <c r="T136" i="58"/>
  <c r="T140" i="58" s="1"/>
  <c r="T141" i="58" s="1"/>
  <c r="W136" i="58"/>
  <c r="W140" i="58" s="1"/>
  <c r="W141" i="58" s="1"/>
  <c r="T103" i="58"/>
  <c r="T104" i="58" s="1"/>
  <c r="W103" i="58"/>
  <c r="W107" i="58" s="1"/>
  <c r="W108" i="58" s="1"/>
  <c r="O196" i="58"/>
  <c r="R202" i="58"/>
  <c r="R203" i="58" s="1"/>
  <c r="V169" i="58"/>
  <c r="V173" i="58" s="1"/>
  <c r="V174" i="58" s="1"/>
  <c r="W202" i="58"/>
  <c r="W203" i="58" s="1"/>
  <c r="W204" i="58" s="1"/>
  <c r="W208" i="58" s="1"/>
  <c r="R191" i="58"/>
  <c r="R195" i="58" s="1"/>
  <c r="V92" i="58"/>
  <c r="V93" i="58" s="1"/>
  <c r="V94" i="58" s="1"/>
  <c r="S191" i="58"/>
  <c r="S195" i="58" s="1"/>
  <c r="R92" i="58"/>
  <c r="R96" i="58" s="1"/>
  <c r="W92" i="58"/>
  <c r="W93" i="58" s="1"/>
  <c r="W94" i="58" s="1"/>
  <c r="V125" i="58"/>
  <c r="V126" i="58" s="1"/>
  <c r="T191" i="58"/>
  <c r="T196" i="58" s="1"/>
  <c r="W191" i="58"/>
  <c r="W195" i="58" s="1"/>
  <c r="V158" i="58"/>
  <c r="V163" i="58" s="1"/>
  <c r="U70" i="58"/>
  <c r="U71" i="58" s="1"/>
  <c r="U72" i="58" s="1"/>
  <c r="U76" i="58" s="1"/>
  <c r="R158" i="58"/>
  <c r="R162" i="58" s="1"/>
  <c r="W70" i="58"/>
  <c r="W74" i="58" s="1"/>
  <c r="W75" i="58" s="1"/>
  <c r="R125" i="58"/>
  <c r="R129" i="58" s="1"/>
  <c r="V136" i="58"/>
  <c r="V137" i="58" s="1"/>
  <c r="V138" i="58" s="1"/>
  <c r="V142" i="58" s="1"/>
  <c r="W158" i="58"/>
  <c r="W162" i="58" s="1"/>
  <c r="U191" i="58"/>
  <c r="U196" i="58" s="1"/>
  <c r="S202" i="58"/>
  <c r="S203" i="58" s="1"/>
  <c r="V70" i="58"/>
  <c r="V74" i="58" s="1"/>
  <c r="V75" i="58" s="1"/>
  <c r="T125" i="58"/>
  <c r="T129" i="58" s="1"/>
  <c r="O75" i="58"/>
  <c r="V103" i="58"/>
  <c r="V107" i="58" s="1"/>
  <c r="V108" i="58" s="1"/>
  <c r="W125" i="58"/>
  <c r="W126" i="58" s="1"/>
  <c r="W127" i="58" s="1"/>
  <c r="T169" i="58"/>
  <c r="T173" i="58" s="1"/>
  <c r="T174" i="58" s="1"/>
  <c r="W169" i="58"/>
  <c r="W170" i="58" s="1"/>
  <c r="W171" i="58" s="1"/>
  <c r="W175" i="58" s="1"/>
  <c r="B197" i="58"/>
  <c r="T137" i="58"/>
  <c r="T138" i="58" s="1"/>
  <c r="T142" i="58" s="1"/>
  <c r="B75" i="58"/>
  <c r="V206" i="58"/>
  <c r="V207" i="58" s="1"/>
  <c r="O197" i="58"/>
  <c r="T202" i="58"/>
  <c r="U202" i="58"/>
  <c r="W206" i="58"/>
  <c r="W207" i="58" s="1"/>
  <c r="O207" i="58"/>
  <c r="B207" i="58"/>
  <c r="S158" i="58"/>
  <c r="O164" i="58"/>
  <c r="T158" i="58"/>
  <c r="B164" i="58"/>
  <c r="R169" i="58"/>
  <c r="U158" i="58"/>
  <c r="S169" i="58"/>
  <c r="B163" i="58"/>
  <c r="U169" i="58"/>
  <c r="B174" i="58"/>
  <c r="S125" i="58"/>
  <c r="O131" i="58"/>
  <c r="B131" i="58"/>
  <c r="R136" i="58"/>
  <c r="U125" i="58"/>
  <c r="S136" i="58"/>
  <c r="B130" i="58"/>
  <c r="U136" i="58"/>
  <c r="B141" i="58"/>
  <c r="S92" i="58"/>
  <c r="O98" i="58"/>
  <c r="T92" i="58"/>
  <c r="B98" i="58"/>
  <c r="R103" i="58"/>
  <c r="U92" i="58"/>
  <c r="S103" i="58"/>
  <c r="B97" i="58"/>
  <c r="U103" i="58"/>
  <c r="B108" i="58"/>
  <c r="W59" i="58"/>
  <c r="R59" i="58"/>
  <c r="S59" i="58"/>
  <c r="O65" i="58"/>
  <c r="T59" i="58"/>
  <c r="B65" i="58"/>
  <c r="R70" i="58"/>
  <c r="U59" i="58"/>
  <c r="O64" i="58"/>
  <c r="S70" i="58"/>
  <c r="O40" i="58"/>
  <c r="O29" i="58"/>
  <c r="B40" i="58"/>
  <c r="B29" i="58"/>
  <c r="V60" i="58" l="1"/>
  <c r="V61" i="58" s="1"/>
  <c r="V64" i="58"/>
  <c r="R196" i="58"/>
  <c r="R197" i="58" s="1"/>
  <c r="R192" i="58"/>
  <c r="R193" i="58" s="1"/>
  <c r="V195" i="58"/>
  <c r="V197" i="58" s="1"/>
  <c r="V192" i="58"/>
  <c r="V193" i="58" s="1"/>
  <c r="T71" i="58"/>
  <c r="T72" i="58" s="1"/>
  <c r="T76" i="58" s="1"/>
  <c r="T107" i="58"/>
  <c r="T108" i="58" s="1"/>
  <c r="K196" i="58"/>
  <c r="K192" i="58"/>
  <c r="K193" i="58" s="1"/>
  <c r="K195" i="58"/>
  <c r="L206" i="58"/>
  <c r="L207" i="58" s="1"/>
  <c r="L203" i="58"/>
  <c r="L204" i="58" s="1"/>
  <c r="L208" i="58" s="1"/>
  <c r="H196" i="58"/>
  <c r="H192" i="58"/>
  <c r="H193" i="58" s="1"/>
  <c r="H195" i="58"/>
  <c r="K206" i="58"/>
  <c r="K207" i="58" s="1"/>
  <c r="K203" i="58"/>
  <c r="K204" i="58" s="1"/>
  <c r="K208" i="58" s="1"/>
  <c r="J196" i="58"/>
  <c r="J192" i="58"/>
  <c r="J193" i="58" s="1"/>
  <c r="J195" i="58"/>
  <c r="L196" i="58"/>
  <c r="L192" i="58"/>
  <c r="L193" i="58" s="1"/>
  <c r="L195" i="58"/>
  <c r="E196" i="58"/>
  <c r="E192" i="58"/>
  <c r="E193" i="58" s="1"/>
  <c r="E195" i="58"/>
  <c r="F196" i="58"/>
  <c r="F192" i="58"/>
  <c r="F193" i="58" s="1"/>
  <c r="F195" i="58"/>
  <c r="G196" i="58"/>
  <c r="G192" i="58"/>
  <c r="G193" i="58" s="1"/>
  <c r="G195" i="58"/>
  <c r="I196" i="58"/>
  <c r="I192" i="58"/>
  <c r="I193" i="58" s="1"/>
  <c r="I195" i="58"/>
  <c r="K163" i="58"/>
  <c r="K162" i="58"/>
  <c r="K159" i="58"/>
  <c r="K160" i="58" s="1"/>
  <c r="F159" i="58"/>
  <c r="F160" i="58" s="1"/>
  <c r="F162" i="58"/>
  <c r="F163" i="58"/>
  <c r="G163" i="58"/>
  <c r="G159" i="58"/>
  <c r="G160" i="58" s="1"/>
  <c r="G162" i="58"/>
  <c r="H163" i="58"/>
  <c r="H159" i="58"/>
  <c r="H160" i="58" s="1"/>
  <c r="H162" i="58"/>
  <c r="J163" i="58"/>
  <c r="J159" i="58"/>
  <c r="J160" i="58" s="1"/>
  <c r="J162" i="58"/>
  <c r="I163" i="58"/>
  <c r="I159" i="58"/>
  <c r="I160" i="58" s="1"/>
  <c r="I162" i="58"/>
  <c r="L163" i="58"/>
  <c r="L159" i="58"/>
  <c r="L160" i="58" s="1"/>
  <c r="L162" i="58"/>
  <c r="L173" i="58"/>
  <c r="L174" i="58" s="1"/>
  <c r="L170" i="58"/>
  <c r="L171" i="58" s="1"/>
  <c r="L175" i="58" s="1"/>
  <c r="E163" i="58"/>
  <c r="E159" i="58"/>
  <c r="E160" i="58" s="1"/>
  <c r="E162" i="58"/>
  <c r="K173" i="58"/>
  <c r="K174" i="58" s="1"/>
  <c r="K170" i="58"/>
  <c r="K171" i="58" s="1"/>
  <c r="K175" i="58" s="1"/>
  <c r="L130" i="58"/>
  <c r="L129" i="58"/>
  <c r="L126" i="58"/>
  <c r="L127" i="58" s="1"/>
  <c r="F130" i="58"/>
  <c r="F129" i="58"/>
  <c r="F126" i="58"/>
  <c r="F127" i="58" s="1"/>
  <c r="G130" i="58"/>
  <c r="G126" i="58"/>
  <c r="G127" i="58" s="1"/>
  <c r="G129" i="58"/>
  <c r="I130" i="58"/>
  <c r="I126" i="58"/>
  <c r="I127" i="58" s="1"/>
  <c r="I129" i="58"/>
  <c r="J130" i="58"/>
  <c r="J126" i="58"/>
  <c r="J127" i="58" s="1"/>
  <c r="J129" i="58"/>
  <c r="K130" i="58"/>
  <c r="K126" i="58"/>
  <c r="K127" i="58" s="1"/>
  <c r="K129" i="58"/>
  <c r="E130" i="58"/>
  <c r="E126" i="58"/>
  <c r="E127" i="58" s="1"/>
  <c r="E129" i="58"/>
  <c r="L140" i="58"/>
  <c r="L141" i="58" s="1"/>
  <c r="L137" i="58"/>
  <c r="L138" i="58" s="1"/>
  <c r="L142" i="58" s="1"/>
  <c r="H130" i="58"/>
  <c r="H129" i="58"/>
  <c r="H126" i="58"/>
  <c r="H127" i="58" s="1"/>
  <c r="K140" i="58"/>
  <c r="K141" i="58" s="1"/>
  <c r="K137" i="58"/>
  <c r="K138" i="58" s="1"/>
  <c r="K142" i="58" s="1"/>
  <c r="G97" i="58"/>
  <c r="G93" i="58"/>
  <c r="G94" i="58" s="1"/>
  <c r="G96" i="58"/>
  <c r="I97" i="58"/>
  <c r="I93" i="58"/>
  <c r="I94" i="58" s="1"/>
  <c r="I96" i="58"/>
  <c r="J97" i="58"/>
  <c r="J93" i="58"/>
  <c r="J94" i="58" s="1"/>
  <c r="J96" i="58"/>
  <c r="E97" i="58"/>
  <c r="E96" i="58"/>
  <c r="E93" i="58"/>
  <c r="E94" i="58" s="1"/>
  <c r="F97" i="58"/>
  <c r="F93" i="58"/>
  <c r="F94" i="58" s="1"/>
  <c r="F96" i="58"/>
  <c r="H97" i="58"/>
  <c r="H93" i="58"/>
  <c r="H94" i="58" s="1"/>
  <c r="H96" i="58"/>
  <c r="L107" i="58"/>
  <c r="L108" i="58" s="1"/>
  <c r="L104" i="58"/>
  <c r="L105" i="58" s="1"/>
  <c r="L109" i="58" s="1"/>
  <c r="K97" i="58"/>
  <c r="K93" i="58"/>
  <c r="K94" i="58" s="1"/>
  <c r="K96" i="58"/>
  <c r="K107" i="58"/>
  <c r="K108" i="58" s="1"/>
  <c r="K104" i="58"/>
  <c r="K105" i="58" s="1"/>
  <c r="K109" i="58" s="1"/>
  <c r="L97" i="58"/>
  <c r="L93" i="58"/>
  <c r="L94" i="58" s="1"/>
  <c r="L96" i="58"/>
  <c r="R198" i="58"/>
  <c r="F64" i="58"/>
  <c r="F60" i="58"/>
  <c r="F61" i="58" s="1"/>
  <c r="F63" i="58"/>
  <c r="H64" i="58"/>
  <c r="H63" i="58"/>
  <c r="H60" i="58"/>
  <c r="H61" i="58" s="1"/>
  <c r="I64" i="58"/>
  <c r="I60" i="58"/>
  <c r="I61" i="58" s="1"/>
  <c r="I63" i="58"/>
  <c r="J64" i="58"/>
  <c r="J60" i="58"/>
  <c r="J61" i="58" s="1"/>
  <c r="J63" i="58"/>
  <c r="K64" i="58"/>
  <c r="K63" i="58"/>
  <c r="K60" i="58"/>
  <c r="K61" i="58" s="1"/>
  <c r="L64" i="58"/>
  <c r="L60" i="58"/>
  <c r="L61" i="58" s="1"/>
  <c r="L63" i="58"/>
  <c r="K74" i="58"/>
  <c r="K75" i="58" s="1"/>
  <c r="K71" i="58"/>
  <c r="K72" i="58" s="1"/>
  <c r="K76" i="58" s="1"/>
  <c r="E63" i="58"/>
  <c r="E64" i="58"/>
  <c r="E60" i="58"/>
  <c r="E61" i="58" s="1"/>
  <c r="L74" i="58"/>
  <c r="L75" i="58" s="1"/>
  <c r="L71" i="58"/>
  <c r="L72" i="58" s="1"/>
  <c r="L76" i="58" s="1"/>
  <c r="G64" i="58"/>
  <c r="G60" i="58"/>
  <c r="G61" i="58" s="1"/>
  <c r="G63" i="58"/>
  <c r="X196" i="58"/>
  <c r="X195" i="58"/>
  <c r="X192" i="58"/>
  <c r="X193" i="58" s="1"/>
  <c r="W196" i="58"/>
  <c r="W197" i="58" s="1"/>
  <c r="Y196" i="58"/>
  <c r="Y192" i="58"/>
  <c r="Y193" i="58" s="1"/>
  <c r="Y195" i="58"/>
  <c r="R206" i="58"/>
  <c r="R207" i="58" s="1"/>
  <c r="W192" i="58"/>
  <c r="W193" i="58" s="1"/>
  <c r="X203" i="58"/>
  <c r="X204" i="58" s="1"/>
  <c r="X208" i="58" s="1"/>
  <c r="X206" i="58"/>
  <c r="X207" i="58" s="1"/>
  <c r="Y206" i="58"/>
  <c r="Y207" i="58" s="1"/>
  <c r="Y203" i="58"/>
  <c r="Y204" i="58" s="1"/>
  <c r="Y208" i="58" s="1"/>
  <c r="X170" i="58"/>
  <c r="X171" i="58" s="1"/>
  <c r="X175" i="58" s="1"/>
  <c r="X173" i="58"/>
  <c r="X174" i="58" s="1"/>
  <c r="Y170" i="58"/>
  <c r="Y171" i="58" s="1"/>
  <c r="Y175" i="58" s="1"/>
  <c r="Y173" i="58"/>
  <c r="Y174" i="58" s="1"/>
  <c r="X163" i="58"/>
  <c r="X162" i="58"/>
  <c r="X159" i="58"/>
  <c r="X160" i="58" s="1"/>
  <c r="Y163" i="58"/>
  <c r="Y159" i="58"/>
  <c r="Y160" i="58" s="1"/>
  <c r="Y162" i="58"/>
  <c r="W137" i="58"/>
  <c r="W138" i="58" s="1"/>
  <c r="W142" i="58" s="1"/>
  <c r="X137" i="58"/>
  <c r="X138" i="58" s="1"/>
  <c r="X142" i="58" s="1"/>
  <c r="X140" i="58"/>
  <c r="X141" i="58" s="1"/>
  <c r="Y137" i="58"/>
  <c r="Y138" i="58" s="1"/>
  <c r="Y142" i="58" s="1"/>
  <c r="Y140" i="58"/>
  <c r="Y141" i="58" s="1"/>
  <c r="X130" i="58"/>
  <c r="X126" i="58"/>
  <c r="X127" i="58" s="1"/>
  <c r="X129" i="58"/>
  <c r="Y130" i="58"/>
  <c r="Y126" i="58"/>
  <c r="Y127" i="58" s="1"/>
  <c r="Y129" i="58"/>
  <c r="W104" i="58"/>
  <c r="W105" i="58" s="1"/>
  <c r="W109" i="58" s="1"/>
  <c r="X104" i="58"/>
  <c r="X105" i="58" s="1"/>
  <c r="X109" i="58" s="1"/>
  <c r="X107" i="58"/>
  <c r="X108" i="58" s="1"/>
  <c r="X97" i="58"/>
  <c r="X93" i="58"/>
  <c r="X94" i="58" s="1"/>
  <c r="X96" i="58"/>
  <c r="Y104" i="58"/>
  <c r="Y105" i="58" s="1"/>
  <c r="Y109" i="58" s="1"/>
  <c r="Y107" i="58"/>
  <c r="Y108" i="58" s="1"/>
  <c r="Y97" i="58"/>
  <c r="Y96" i="58"/>
  <c r="Y93" i="58"/>
  <c r="Y94" i="58" s="1"/>
  <c r="Y71" i="58"/>
  <c r="Y72" i="58" s="1"/>
  <c r="Y76" i="58" s="1"/>
  <c r="Y74" i="58"/>
  <c r="Y75" i="58" s="1"/>
  <c r="X74" i="58"/>
  <c r="X75" i="58" s="1"/>
  <c r="X71" i="58"/>
  <c r="X72" i="58" s="1"/>
  <c r="X76" i="58" s="1"/>
  <c r="X64" i="58"/>
  <c r="X60" i="58"/>
  <c r="X61" i="58" s="1"/>
  <c r="X63" i="58"/>
  <c r="Y64" i="58"/>
  <c r="Y60" i="58"/>
  <c r="Y61" i="58" s="1"/>
  <c r="Y63" i="58"/>
  <c r="Y36" i="58"/>
  <c r="X36" i="58"/>
  <c r="Y25" i="58"/>
  <c r="X25" i="58"/>
  <c r="K25" i="58"/>
  <c r="L25" i="58"/>
  <c r="L26" i="58" s="1"/>
  <c r="R93" i="58"/>
  <c r="R94" i="58" s="1"/>
  <c r="T170" i="58"/>
  <c r="T171" i="58" s="1"/>
  <c r="T175" i="58" s="1"/>
  <c r="V170" i="58"/>
  <c r="V171" i="58" s="1"/>
  <c r="V175" i="58" s="1"/>
  <c r="R159" i="58"/>
  <c r="R160" i="58" s="1"/>
  <c r="R97" i="58"/>
  <c r="R99" i="58" s="1"/>
  <c r="R204" i="58"/>
  <c r="R208" i="58" s="1"/>
  <c r="U74" i="58"/>
  <c r="U75" i="58" s="1"/>
  <c r="V159" i="58"/>
  <c r="V160" i="58" s="1"/>
  <c r="R163" i="58"/>
  <c r="R165" i="58" s="1"/>
  <c r="V71" i="58"/>
  <c r="V72" i="58" s="1"/>
  <c r="V76" i="58" s="1"/>
  <c r="T105" i="58"/>
  <c r="T109" i="58" s="1"/>
  <c r="T192" i="58"/>
  <c r="T193" i="58" s="1"/>
  <c r="V96" i="58"/>
  <c r="V140" i="58"/>
  <c r="V141" i="58" s="1"/>
  <c r="V97" i="58"/>
  <c r="T195" i="58"/>
  <c r="T197" i="58" s="1"/>
  <c r="W71" i="58"/>
  <c r="W72" i="58" s="1"/>
  <c r="W76" i="58" s="1"/>
  <c r="V104" i="58"/>
  <c r="V105" i="58" s="1"/>
  <c r="V109" i="58" s="1"/>
  <c r="U195" i="58"/>
  <c r="U198" i="58" s="1"/>
  <c r="S196" i="58"/>
  <c r="S198" i="58" s="1"/>
  <c r="V162" i="58"/>
  <c r="V165" i="58" s="1"/>
  <c r="S192" i="58"/>
  <c r="S193" i="58" s="1"/>
  <c r="S206" i="58"/>
  <c r="S207" i="58" s="1"/>
  <c r="W97" i="58"/>
  <c r="W96" i="58"/>
  <c r="W129" i="58"/>
  <c r="W130" i="58"/>
  <c r="R126" i="58"/>
  <c r="R127" i="58" s="1"/>
  <c r="V130" i="58"/>
  <c r="V127" i="58"/>
  <c r="T130" i="58"/>
  <c r="T126" i="58"/>
  <c r="T127" i="58" s="1"/>
  <c r="V129" i="58"/>
  <c r="W163" i="58"/>
  <c r="W165" i="58" s="1"/>
  <c r="W159" i="58"/>
  <c r="W160" i="58" s="1"/>
  <c r="T198" i="58"/>
  <c r="R130" i="58"/>
  <c r="R132" i="58" s="1"/>
  <c r="W173" i="58"/>
  <c r="W174" i="58" s="1"/>
  <c r="U192" i="58"/>
  <c r="U193" i="58" s="1"/>
  <c r="S204" i="58"/>
  <c r="S208" i="58" s="1"/>
  <c r="U206" i="58"/>
  <c r="U207" i="58" s="1"/>
  <c r="U203" i="58"/>
  <c r="U204" i="58" s="1"/>
  <c r="U208" i="58" s="1"/>
  <c r="T206" i="58"/>
  <c r="T207" i="58" s="1"/>
  <c r="T203" i="58"/>
  <c r="T204" i="58" s="1"/>
  <c r="T208" i="58" s="1"/>
  <c r="V198" i="58"/>
  <c r="U163" i="58"/>
  <c r="U159" i="58"/>
  <c r="U160" i="58" s="1"/>
  <c r="U162" i="58"/>
  <c r="R170" i="58"/>
  <c r="R171" i="58" s="1"/>
  <c r="R175" i="58" s="1"/>
  <c r="R173" i="58"/>
  <c r="R174" i="58" s="1"/>
  <c r="U173" i="58"/>
  <c r="U174" i="58" s="1"/>
  <c r="U170" i="58"/>
  <c r="U171" i="58" s="1"/>
  <c r="U175" i="58" s="1"/>
  <c r="S170" i="58"/>
  <c r="S171" i="58" s="1"/>
  <c r="S175" i="58" s="1"/>
  <c r="S173" i="58"/>
  <c r="S174" i="58" s="1"/>
  <c r="T163" i="58"/>
  <c r="T159" i="58"/>
  <c r="T160" i="58" s="1"/>
  <c r="T162" i="58"/>
  <c r="S162" i="58"/>
  <c r="S163" i="58"/>
  <c r="S159" i="58"/>
  <c r="S160" i="58" s="1"/>
  <c r="S129" i="58"/>
  <c r="S130" i="58"/>
  <c r="S126" i="58"/>
  <c r="S127" i="58" s="1"/>
  <c r="U130" i="58"/>
  <c r="U126" i="58"/>
  <c r="U127" i="58" s="1"/>
  <c r="U129" i="58"/>
  <c r="S137" i="58"/>
  <c r="S138" i="58" s="1"/>
  <c r="S142" i="58" s="1"/>
  <c r="S140" i="58"/>
  <c r="S141" i="58" s="1"/>
  <c r="U140" i="58"/>
  <c r="U141" i="58" s="1"/>
  <c r="U137" i="58"/>
  <c r="U138" i="58" s="1"/>
  <c r="U142" i="58" s="1"/>
  <c r="R137" i="58"/>
  <c r="R138" i="58" s="1"/>
  <c r="R142" i="58" s="1"/>
  <c r="R140" i="58"/>
  <c r="R141" i="58" s="1"/>
  <c r="U97" i="58"/>
  <c r="U93" i="58"/>
  <c r="U94" i="58" s="1"/>
  <c r="U96" i="58"/>
  <c r="T97" i="58"/>
  <c r="T93" i="58"/>
  <c r="T94" i="58" s="1"/>
  <c r="T96" i="58"/>
  <c r="S96" i="58"/>
  <c r="S97" i="58"/>
  <c r="S93" i="58"/>
  <c r="S94" i="58" s="1"/>
  <c r="U107" i="58"/>
  <c r="U108" i="58" s="1"/>
  <c r="U104" i="58"/>
  <c r="U105" i="58" s="1"/>
  <c r="U109" i="58" s="1"/>
  <c r="R104" i="58"/>
  <c r="R105" i="58" s="1"/>
  <c r="R109" i="58" s="1"/>
  <c r="R107" i="58"/>
  <c r="R108" i="58" s="1"/>
  <c r="S104" i="58"/>
  <c r="S105" i="58" s="1"/>
  <c r="S109" i="58" s="1"/>
  <c r="S107" i="58"/>
  <c r="S108" i="58" s="1"/>
  <c r="U64" i="58"/>
  <c r="U60" i="58"/>
  <c r="U61" i="58" s="1"/>
  <c r="U63" i="58"/>
  <c r="S63" i="58"/>
  <c r="S60" i="58"/>
  <c r="S61" i="58" s="1"/>
  <c r="S64" i="58"/>
  <c r="W63" i="58"/>
  <c r="W64" i="58"/>
  <c r="W60" i="58"/>
  <c r="W61" i="58" s="1"/>
  <c r="T60" i="58"/>
  <c r="T61" i="58" s="1"/>
  <c r="T64" i="58"/>
  <c r="T63" i="58"/>
  <c r="R71" i="58"/>
  <c r="R72" i="58" s="1"/>
  <c r="R76" i="58" s="1"/>
  <c r="R74" i="58"/>
  <c r="R75" i="58" s="1"/>
  <c r="R64" i="58"/>
  <c r="R60" i="58"/>
  <c r="R61" i="58" s="1"/>
  <c r="R63" i="58"/>
  <c r="S71" i="58"/>
  <c r="S72" i="58" s="1"/>
  <c r="S76" i="58" s="1"/>
  <c r="S74" i="58"/>
  <c r="S75" i="58" s="1"/>
  <c r="V65" i="58"/>
  <c r="V66" i="58"/>
  <c r="R25" i="58"/>
  <c r="S25" i="58"/>
  <c r="T25" i="58"/>
  <c r="U25" i="58"/>
  <c r="O41" i="58"/>
  <c r="B30" i="58"/>
  <c r="O31" i="58"/>
  <c r="O30" i="58"/>
  <c r="W25" i="58"/>
  <c r="V25" i="58"/>
  <c r="B41" i="58"/>
  <c r="C4" i="60"/>
  <c r="C5" i="60" s="1"/>
  <c r="C6" i="60" s="1"/>
  <c r="C7" i="60" s="1"/>
  <c r="C8" i="60" s="1"/>
  <c r="C9" i="60" s="1"/>
  <c r="C10" i="60" s="1"/>
  <c r="C11" i="60" s="1"/>
  <c r="C12" i="60" s="1"/>
  <c r="C13" i="60" s="1"/>
  <c r="C14" i="60" s="1"/>
  <c r="C15" i="60" s="1"/>
  <c r="C16" i="60" s="1"/>
  <c r="C17" i="60" s="1"/>
  <c r="C18" i="60" s="1"/>
  <c r="C19" i="60" s="1"/>
  <c r="C20" i="60" s="1"/>
  <c r="C21" i="60" s="1"/>
  <c r="C22" i="60" s="1"/>
  <c r="C23" i="60" s="1"/>
  <c r="C24" i="60" s="1"/>
  <c r="C25" i="60" s="1"/>
  <c r="C26" i="60" s="1"/>
  <c r="C27" i="60" s="1"/>
  <c r="C28" i="60" s="1"/>
  <c r="C29" i="60" s="1"/>
  <c r="C30" i="60" s="1"/>
  <c r="C31" i="60" s="1"/>
  <c r="C32" i="60" s="1"/>
  <c r="C33" i="60" s="1"/>
  <c r="C34" i="60" s="1"/>
  <c r="C35" i="60" s="1"/>
  <c r="C36" i="60" s="1"/>
  <c r="C37" i="60" s="1"/>
  <c r="C38" i="60" s="1"/>
  <c r="C39" i="60" s="1"/>
  <c r="C40" i="60" s="1"/>
  <c r="C41" i="60" s="1"/>
  <c r="C42" i="60" s="1"/>
  <c r="C43" i="60" s="1"/>
  <c r="C44" i="60" s="1"/>
  <c r="C45" i="60" s="1"/>
  <c r="C46" i="60" s="1"/>
  <c r="C47" i="60" s="1"/>
  <c r="C48" i="60" s="1"/>
  <c r="C49" i="60" s="1"/>
  <c r="C50" i="60" s="1"/>
  <c r="C51" i="60" s="1"/>
  <c r="C52" i="60" s="1"/>
  <c r="C53" i="60" s="1"/>
  <c r="C54" i="60" s="1"/>
  <c r="C56" i="60" s="1"/>
  <c r="B4" i="60"/>
  <c r="B5" i="60" s="1"/>
  <c r="B6" i="60" s="1"/>
  <c r="B7" i="60" s="1"/>
  <c r="B8" i="60" s="1"/>
  <c r="B9" i="60" s="1"/>
  <c r="B10" i="60" s="1"/>
  <c r="B11" i="60" s="1"/>
  <c r="B12" i="60" s="1"/>
  <c r="B13" i="60" s="1"/>
  <c r="B14" i="60" s="1"/>
  <c r="B15" i="60" s="1"/>
  <c r="B16" i="60" s="1"/>
  <c r="B17" i="60" s="1"/>
  <c r="B18" i="60" s="1"/>
  <c r="B19" i="60" s="1"/>
  <c r="B20" i="60" s="1"/>
  <c r="B21" i="60" s="1"/>
  <c r="B22" i="60" s="1"/>
  <c r="B23" i="60" s="1"/>
  <c r="B24" i="60" s="1"/>
  <c r="B25" i="60" s="1"/>
  <c r="B26" i="60" s="1"/>
  <c r="B27" i="60" s="1"/>
  <c r="B28" i="60" s="1"/>
  <c r="B29" i="60" s="1"/>
  <c r="B30" i="60" s="1"/>
  <c r="B31" i="60" s="1"/>
  <c r="B32" i="60" s="1"/>
  <c r="B33" i="60" s="1"/>
  <c r="B34" i="60" s="1"/>
  <c r="B35" i="60" s="1"/>
  <c r="B36" i="60" s="1"/>
  <c r="B37" i="60" s="1"/>
  <c r="B38" i="60" s="1"/>
  <c r="B39" i="60" s="1"/>
  <c r="B40" i="60" s="1"/>
  <c r="B41" i="60" s="1"/>
  <c r="B42" i="60" s="1"/>
  <c r="B43" i="60" s="1"/>
  <c r="B44" i="60" s="1"/>
  <c r="B45" i="60" s="1"/>
  <c r="B46" i="60" s="1"/>
  <c r="B47" i="60" s="1"/>
  <c r="B48" i="60" s="1"/>
  <c r="B49" i="60" s="1"/>
  <c r="B50" i="60" s="1"/>
  <c r="B51" i="60" s="1"/>
  <c r="B52" i="60" s="1"/>
  <c r="B53" i="60" s="1"/>
  <c r="B54" i="60" s="1"/>
  <c r="B56" i="60" s="1"/>
  <c r="H3" i="60"/>
  <c r="H4" i="60" s="1"/>
  <c r="G3" i="60"/>
  <c r="G4" i="60" s="1"/>
  <c r="F3" i="60"/>
  <c r="F4" i="60" s="1"/>
  <c r="E3" i="60"/>
  <c r="E4" i="60" s="1"/>
  <c r="D3" i="60"/>
  <c r="D4" i="60" s="1"/>
  <c r="L59" i="59"/>
  <c r="M59" i="59" s="1"/>
  <c r="K59" i="59"/>
  <c r="P59" i="59" s="1"/>
  <c r="U59" i="59" s="1"/>
  <c r="Z59" i="59" s="1"/>
  <c r="AE59" i="59" s="1"/>
  <c r="AJ59" i="59" s="1"/>
  <c r="AO59" i="59" s="1"/>
  <c r="AT59" i="59" s="1"/>
  <c r="J59" i="59"/>
  <c r="O59" i="59" s="1"/>
  <c r="T59" i="59" s="1"/>
  <c r="Y59" i="59" s="1"/>
  <c r="AD59" i="59" s="1"/>
  <c r="AI59" i="59" s="1"/>
  <c r="AN59" i="59" s="1"/>
  <c r="AS59" i="59" s="1"/>
  <c r="H59" i="59"/>
  <c r="L58" i="59"/>
  <c r="M58" i="59" s="1"/>
  <c r="K58" i="59"/>
  <c r="P58" i="59" s="1"/>
  <c r="U58" i="59" s="1"/>
  <c r="Z58" i="59" s="1"/>
  <c r="AE58" i="59" s="1"/>
  <c r="AJ58" i="59" s="1"/>
  <c r="AO58" i="59" s="1"/>
  <c r="AT58" i="59" s="1"/>
  <c r="J58" i="59"/>
  <c r="O58" i="59" s="1"/>
  <c r="T58" i="59" s="1"/>
  <c r="Y58" i="59" s="1"/>
  <c r="AD58" i="59" s="1"/>
  <c r="AI58" i="59" s="1"/>
  <c r="AN58" i="59" s="1"/>
  <c r="AS58" i="59" s="1"/>
  <c r="H58" i="59"/>
  <c r="L57" i="59"/>
  <c r="Q57" i="59" s="1"/>
  <c r="K57" i="59"/>
  <c r="P57" i="59" s="1"/>
  <c r="U57" i="59" s="1"/>
  <c r="Z57" i="59" s="1"/>
  <c r="AE57" i="59" s="1"/>
  <c r="AJ57" i="59" s="1"/>
  <c r="AO57" i="59" s="1"/>
  <c r="AT57" i="59" s="1"/>
  <c r="J57" i="59"/>
  <c r="O57" i="59" s="1"/>
  <c r="T57" i="59" s="1"/>
  <c r="Y57" i="59" s="1"/>
  <c r="AD57" i="59" s="1"/>
  <c r="AI57" i="59" s="1"/>
  <c r="AN57" i="59" s="1"/>
  <c r="AS57" i="59" s="1"/>
  <c r="H57" i="59"/>
  <c r="L56" i="59"/>
  <c r="M56" i="59" s="1"/>
  <c r="K56" i="59"/>
  <c r="P56" i="59" s="1"/>
  <c r="U56" i="59" s="1"/>
  <c r="Z56" i="59" s="1"/>
  <c r="AE56" i="59" s="1"/>
  <c r="AJ56" i="59" s="1"/>
  <c r="AO56" i="59" s="1"/>
  <c r="AT56" i="59" s="1"/>
  <c r="J56" i="59"/>
  <c r="O56" i="59" s="1"/>
  <c r="T56" i="59" s="1"/>
  <c r="Y56" i="59" s="1"/>
  <c r="AD56" i="59" s="1"/>
  <c r="AI56" i="59" s="1"/>
  <c r="AN56" i="59" s="1"/>
  <c r="AS56" i="59" s="1"/>
  <c r="H56" i="59"/>
  <c r="L55" i="59"/>
  <c r="M55" i="59" s="1"/>
  <c r="K55" i="59"/>
  <c r="P55" i="59" s="1"/>
  <c r="U55" i="59" s="1"/>
  <c r="Z55" i="59" s="1"/>
  <c r="AE55" i="59" s="1"/>
  <c r="AJ55" i="59" s="1"/>
  <c r="AO55" i="59" s="1"/>
  <c r="AT55" i="59" s="1"/>
  <c r="J55" i="59"/>
  <c r="O55" i="59" s="1"/>
  <c r="T55" i="59" s="1"/>
  <c r="Y55" i="59" s="1"/>
  <c r="AD55" i="59" s="1"/>
  <c r="AI55" i="59" s="1"/>
  <c r="AN55" i="59" s="1"/>
  <c r="AS55" i="59" s="1"/>
  <c r="H55" i="59"/>
  <c r="L54" i="59"/>
  <c r="Q54" i="59" s="1"/>
  <c r="K54" i="59"/>
  <c r="P54" i="59" s="1"/>
  <c r="U54" i="59" s="1"/>
  <c r="Z54" i="59" s="1"/>
  <c r="AE54" i="59" s="1"/>
  <c r="AJ54" i="59" s="1"/>
  <c r="AO54" i="59" s="1"/>
  <c r="AT54" i="59" s="1"/>
  <c r="J54" i="59"/>
  <c r="O54" i="59" s="1"/>
  <c r="T54" i="59" s="1"/>
  <c r="Y54" i="59" s="1"/>
  <c r="AD54" i="59" s="1"/>
  <c r="AI54" i="59" s="1"/>
  <c r="AN54" i="59" s="1"/>
  <c r="AS54" i="59" s="1"/>
  <c r="H54" i="59"/>
  <c r="L53" i="59"/>
  <c r="M53" i="59" s="1"/>
  <c r="K53" i="59"/>
  <c r="P53" i="59" s="1"/>
  <c r="U53" i="59" s="1"/>
  <c r="Z53" i="59" s="1"/>
  <c r="AE53" i="59" s="1"/>
  <c r="AJ53" i="59" s="1"/>
  <c r="AO53" i="59" s="1"/>
  <c r="AT53" i="59" s="1"/>
  <c r="J53" i="59"/>
  <c r="O53" i="59" s="1"/>
  <c r="T53" i="59" s="1"/>
  <c r="Y53" i="59" s="1"/>
  <c r="AD53" i="59" s="1"/>
  <c r="AI53" i="59" s="1"/>
  <c r="AN53" i="59" s="1"/>
  <c r="AS53" i="59" s="1"/>
  <c r="H53" i="59"/>
  <c r="L52" i="59"/>
  <c r="Q52" i="59" s="1"/>
  <c r="K52" i="59"/>
  <c r="P52" i="59" s="1"/>
  <c r="U52" i="59" s="1"/>
  <c r="Z52" i="59" s="1"/>
  <c r="AE52" i="59" s="1"/>
  <c r="AJ52" i="59" s="1"/>
  <c r="AO52" i="59" s="1"/>
  <c r="AT52" i="59" s="1"/>
  <c r="J52" i="59"/>
  <c r="O52" i="59" s="1"/>
  <c r="T52" i="59" s="1"/>
  <c r="Y52" i="59" s="1"/>
  <c r="AD52" i="59" s="1"/>
  <c r="AI52" i="59" s="1"/>
  <c r="AN52" i="59" s="1"/>
  <c r="AS52" i="59" s="1"/>
  <c r="H52" i="59"/>
  <c r="L51" i="59"/>
  <c r="M51" i="59" s="1"/>
  <c r="K51" i="59"/>
  <c r="P51" i="59" s="1"/>
  <c r="U51" i="59" s="1"/>
  <c r="Z51" i="59" s="1"/>
  <c r="AE51" i="59" s="1"/>
  <c r="AJ51" i="59" s="1"/>
  <c r="AO51" i="59" s="1"/>
  <c r="AT51" i="59" s="1"/>
  <c r="J51" i="59"/>
  <c r="O51" i="59" s="1"/>
  <c r="T51" i="59" s="1"/>
  <c r="Y51" i="59" s="1"/>
  <c r="AD51" i="59" s="1"/>
  <c r="AI51" i="59" s="1"/>
  <c r="AN51" i="59" s="1"/>
  <c r="AS51" i="59" s="1"/>
  <c r="H51" i="59"/>
  <c r="L50" i="59"/>
  <c r="Q50" i="59" s="1"/>
  <c r="V50" i="59" s="1"/>
  <c r="K50" i="59"/>
  <c r="P50" i="59" s="1"/>
  <c r="U50" i="59" s="1"/>
  <c r="Z50" i="59" s="1"/>
  <c r="AE50" i="59" s="1"/>
  <c r="AJ50" i="59" s="1"/>
  <c r="AO50" i="59" s="1"/>
  <c r="AT50" i="59" s="1"/>
  <c r="J50" i="59"/>
  <c r="O50" i="59" s="1"/>
  <c r="T50" i="59" s="1"/>
  <c r="Y50" i="59" s="1"/>
  <c r="AD50" i="59" s="1"/>
  <c r="AI50" i="59" s="1"/>
  <c r="AN50" i="59" s="1"/>
  <c r="AS50" i="59" s="1"/>
  <c r="H50" i="59"/>
  <c r="L49" i="59"/>
  <c r="Q49" i="59" s="1"/>
  <c r="K49" i="59"/>
  <c r="P49" i="59" s="1"/>
  <c r="U49" i="59" s="1"/>
  <c r="Z49" i="59" s="1"/>
  <c r="AE49" i="59" s="1"/>
  <c r="AJ49" i="59" s="1"/>
  <c r="AO49" i="59" s="1"/>
  <c r="AT49" i="59" s="1"/>
  <c r="J49" i="59"/>
  <c r="O49" i="59" s="1"/>
  <c r="T49" i="59" s="1"/>
  <c r="Y49" i="59" s="1"/>
  <c r="AD49" i="59" s="1"/>
  <c r="AI49" i="59" s="1"/>
  <c r="AN49" i="59" s="1"/>
  <c r="AS49" i="59" s="1"/>
  <c r="H49" i="59"/>
  <c r="L48" i="59"/>
  <c r="Q48" i="59" s="1"/>
  <c r="K48" i="59"/>
  <c r="P48" i="59" s="1"/>
  <c r="U48" i="59" s="1"/>
  <c r="Z48" i="59" s="1"/>
  <c r="AE48" i="59" s="1"/>
  <c r="AJ48" i="59" s="1"/>
  <c r="AO48" i="59" s="1"/>
  <c r="AT48" i="59" s="1"/>
  <c r="J48" i="59"/>
  <c r="O48" i="59" s="1"/>
  <c r="T48" i="59" s="1"/>
  <c r="Y48" i="59" s="1"/>
  <c r="AD48" i="59" s="1"/>
  <c r="AI48" i="59" s="1"/>
  <c r="AN48" i="59" s="1"/>
  <c r="AS48" i="59" s="1"/>
  <c r="H48" i="59"/>
  <c r="L47" i="59"/>
  <c r="Q47" i="59" s="1"/>
  <c r="K47" i="59"/>
  <c r="P47" i="59" s="1"/>
  <c r="U47" i="59" s="1"/>
  <c r="Z47" i="59" s="1"/>
  <c r="AE47" i="59" s="1"/>
  <c r="AJ47" i="59" s="1"/>
  <c r="AO47" i="59" s="1"/>
  <c r="AT47" i="59" s="1"/>
  <c r="J47" i="59"/>
  <c r="O47" i="59" s="1"/>
  <c r="T47" i="59" s="1"/>
  <c r="Y47" i="59" s="1"/>
  <c r="AD47" i="59" s="1"/>
  <c r="AI47" i="59" s="1"/>
  <c r="AN47" i="59" s="1"/>
  <c r="AS47" i="59" s="1"/>
  <c r="H47" i="59"/>
  <c r="L46" i="59"/>
  <c r="Q46" i="59" s="1"/>
  <c r="K46" i="59"/>
  <c r="P46" i="59" s="1"/>
  <c r="U46" i="59" s="1"/>
  <c r="Z46" i="59" s="1"/>
  <c r="AE46" i="59" s="1"/>
  <c r="AJ46" i="59" s="1"/>
  <c r="AO46" i="59" s="1"/>
  <c r="AT46" i="59" s="1"/>
  <c r="J46" i="59"/>
  <c r="O46" i="59" s="1"/>
  <c r="T46" i="59" s="1"/>
  <c r="Y46" i="59" s="1"/>
  <c r="AD46" i="59" s="1"/>
  <c r="AI46" i="59" s="1"/>
  <c r="AN46" i="59" s="1"/>
  <c r="AS46" i="59" s="1"/>
  <c r="H46" i="59"/>
  <c r="L45" i="59"/>
  <c r="M45" i="59" s="1"/>
  <c r="K45" i="59"/>
  <c r="P45" i="59" s="1"/>
  <c r="U45" i="59" s="1"/>
  <c r="Z45" i="59" s="1"/>
  <c r="AE45" i="59" s="1"/>
  <c r="AJ45" i="59" s="1"/>
  <c r="AO45" i="59" s="1"/>
  <c r="AT45" i="59" s="1"/>
  <c r="J45" i="59"/>
  <c r="O45" i="59" s="1"/>
  <c r="T45" i="59" s="1"/>
  <c r="Y45" i="59" s="1"/>
  <c r="AD45" i="59" s="1"/>
  <c r="AI45" i="59" s="1"/>
  <c r="AN45" i="59" s="1"/>
  <c r="AS45" i="59" s="1"/>
  <c r="H45" i="59"/>
  <c r="L44" i="59"/>
  <c r="Q44" i="59" s="1"/>
  <c r="K44" i="59"/>
  <c r="P44" i="59" s="1"/>
  <c r="U44" i="59" s="1"/>
  <c r="Z44" i="59" s="1"/>
  <c r="AE44" i="59" s="1"/>
  <c r="AJ44" i="59" s="1"/>
  <c r="AO44" i="59" s="1"/>
  <c r="AT44" i="59" s="1"/>
  <c r="J44" i="59"/>
  <c r="O44" i="59" s="1"/>
  <c r="T44" i="59" s="1"/>
  <c r="Y44" i="59" s="1"/>
  <c r="AD44" i="59" s="1"/>
  <c r="AI44" i="59" s="1"/>
  <c r="AN44" i="59" s="1"/>
  <c r="AS44" i="59" s="1"/>
  <c r="H44" i="59"/>
  <c r="L43" i="59"/>
  <c r="M43" i="59" s="1"/>
  <c r="K43" i="59"/>
  <c r="P43" i="59" s="1"/>
  <c r="U43" i="59" s="1"/>
  <c r="Z43" i="59" s="1"/>
  <c r="AE43" i="59" s="1"/>
  <c r="AJ43" i="59" s="1"/>
  <c r="AO43" i="59" s="1"/>
  <c r="AT43" i="59" s="1"/>
  <c r="J43" i="59"/>
  <c r="O43" i="59" s="1"/>
  <c r="T43" i="59" s="1"/>
  <c r="Y43" i="59" s="1"/>
  <c r="AD43" i="59" s="1"/>
  <c r="AI43" i="59" s="1"/>
  <c r="AN43" i="59" s="1"/>
  <c r="AS43" i="59" s="1"/>
  <c r="H43" i="59"/>
  <c r="L42" i="59"/>
  <c r="M42" i="59" s="1"/>
  <c r="K42" i="59"/>
  <c r="P42" i="59" s="1"/>
  <c r="U42" i="59" s="1"/>
  <c r="Z42" i="59" s="1"/>
  <c r="AE42" i="59" s="1"/>
  <c r="AJ42" i="59" s="1"/>
  <c r="AO42" i="59" s="1"/>
  <c r="AT42" i="59" s="1"/>
  <c r="J42" i="59"/>
  <c r="O42" i="59" s="1"/>
  <c r="T42" i="59" s="1"/>
  <c r="Y42" i="59" s="1"/>
  <c r="AD42" i="59" s="1"/>
  <c r="AI42" i="59" s="1"/>
  <c r="AN42" i="59" s="1"/>
  <c r="AS42" i="59" s="1"/>
  <c r="H42" i="59"/>
  <c r="L41" i="59"/>
  <c r="Q41" i="59" s="1"/>
  <c r="K41" i="59"/>
  <c r="P41" i="59" s="1"/>
  <c r="U41" i="59" s="1"/>
  <c r="Z41" i="59" s="1"/>
  <c r="AE41" i="59" s="1"/>
  <c r="AJ41" i="59" s="1"/>
  <c r="AO41" i="59" s="1"/>
  <c r="AT41" i="59" s="1"/>
  <c r="J41" i="59"/>
  <c r="O41" i="59" s="1"/>
  <c r="T41" i="59" s="1"/>
  <c r="Y41" i="59" s="1"/>
  <c r="AD41" i="59" s="1"/>
  <c r="AI41" i="59" s="1"/>
  <c r="AN41" i="59" s="1"/>
  <c r="AS41" i="59" s="1"/>
  <c r="H41" i="59"/>
  <c r="L40" i="59"/>
  <c r="M40" i="59" s="1"/>
  <c r="K40" i="59"/>
  <c r="P40" i="59" s="1"/>
  <c r="U40" i="59" s="1"/>
  <c r="Z40" i="59" s="1"/>
  <c r="AE40" i="59" s="1"/>
  <c r="AJ40" i="59" s="1"/>
  <c r="AO40" i="59" s="1"/>
  <c r="AT40" i="59" s="1"/>
  <c r="J40" i="59"/>
  <c r="O40" i="59" s="1"/>
  <c r="T40" i="59" s="1"/>
  <c r="Y40" i="59" s="1"/>
  <c r="AD40" i="59" s="1"/>
  <c r="AI40" i="59" s="1"/>
  <c r="AN40" i="59" s="1"/>
  <c r="AS40" i="59" s="1"/>
  <c r="H40" i="59"/>
  <c r="L39" i="59"/>
  <c r="Q39" i="59" s="1"/>
  <c r="K39" i="59"/>
  <c r="P39" i="59" s="1"/>
  <c r="U39" i="59" s="1"/>
  <c r="Z39" i="59" s="1"/>
  <c r="AE39" i="59" s="1"/>
  <c r="AJ39" i="59" s="1"/>
  <c r="AO39" i="59" s="1"/>
  <c r="AT39" i="59" s="1"/>
  <c r="J39" i="59"/>
  <c r="O39" i="59" s="1"/>
  <c r="T39" i="59" s="1"/>
  <c r="Y39" i="59" s="1"/>
  <c r="AD39" i="59" s="1"/>
  <c r="AI39" i="59" s="1"/>
  <c r="AN39" i="59" s="1"/>
  <c r="AS39" i="59" s="1"/>
  <c r="H39" i="59"/>
  <c r="L38" i="59"/>
  <c r="Q38" i="59" s="1"/>
  <c r="K38" i="59"/>
  <c r="P38" i="59" s="1"/>
  <c r="U38" i="59" s="1"/>
  <c r="Z38" i="59" s="1"/>
  <c r="AE38" i="59" s="1"/>
  <c r="AJ38" i="59" s="1"/>
  <c r="AO38" i="59" s="1"/>
  <c r="AT38" i="59" s="1"/>
  <c r="J38" i="59"/>
  <c r="O38" i="59" s="1"/>
  <c r="T38" i="59" s="1"/>
  <c r="Y38" i="59" s="1"/>
  <c r="AD38" i="59" s="1"/>
  <c r="AI38" i="59" s="1"/>
  <c r="AN38" i="59" s="1"/>
  <c r="AS38" i="59" s="1"/>
  <c r="H38" i="59"/>
  <c r="L37" i="59"/>
  <c r="M37" i="59" s="1"/>
  <c r="K37" i="59"/>
  <c r="P37" i="59" s="1"/>
  <c r="U37" i="59" s="1"/>
  <c r="Z37" i="59" s="1"/>
  <c r="AE37" i="59" s="1"/>
  <c r="AJ37" i="59" s="1"/>
  <c r="AO37" i="59" s="1"/>
  <c r="AT37" i="59" s="1"/>
  <c r="J37" i="59"/>
  <c r="O37" i="59" s="1"/>
  <c r="T37" i="59" s="1"/>
  <c r="Y37" i="59" s="1"/>
  <c r="AD37" i="59" s="1"/>
  <c r="AI37" i="59" s="1"/>
  <c r="AN37" i="59" s="1"/>
  <c r="AS37" i="59" s="1"/>
  <c r="H37" i="59"/>
  <c r="L36" i="59"/>
  <c r="Q36" i="59" s="1"/>
  <c r="K36" i="59"/>
  <c r="P36" i="59" s="1"/>
  <c r="U36" i="59" s="1"/>
  <c r="Z36" i="59" s="1"/>
  <c r="AE36" i="59" s="1"/>
  <c r="AJ36" i="59" s="1"/>
  <c r="AO36" i="59" s="1"/>
  <c r="AT36" i="59" s="1"/>
  <c r="J36" i="59"/>
  <c r="O36" i="59" s="1"/>
  <c r="T36" i="59" s="1"/>
  <c r="Y36" i="59" s="1"/>
  <c r="AD36" i="59" s="1"/>
  <c r="AI36" i="59" s="1"/>
  <c r="AN36" i="59" s="1"/>
  <c r="AS36" i="59" s="1"/>
  <c r="H36" i="59"/>
  <c r="L35" i="59"/>
  <c r="M35" i="59" s="1"/>
  <c r="K35" i="59"/>
  <c r="P35" i="59" s="1"/>
  <c r="U35" i="59" s="1"/>
  <c r="Z35" i="59" s="1"/>
  <c r="AE35" i="59" s="1"/>
  <c r="AJ35" i="59" s="1"/>
  <c r="AO35" i="59" s="1"/>
  <c r="AT35" i="59" s="1"/>
  <c r="J35" i="59"/>
  <c r="O35" i="59" s="1"/>
  <c r="T35" i="59" s="1"/>
  <c r="Y35" i="59" s="1"/>
  <c r="AD35" i="59" s="1"/>
  <c r="AI35" i="59" s="1"/>
  <c r="AN35" i="59" s="1"/>
  <c r="AS35" i="59" s="1"/>
  <c r="H35" i="59"/>
  <c r="L34" i="59"/>
  <c r="Q34" i="59" s="1"/>
  <c r="K34" i="59"/>
  <c r="P34" i="59" s="1"/>
  <c r="U34" i="59" s="1"/>
  <c r="Z34" i="59" s="1"/>
  <c r="AE34" i="59" s="1"/>
  <c r="AJ34" i="59" s="1"/>
  <c r="AO34" i="59" s="1"/>
  <c r="AT34" i="59" s="1"/>
  <c r="J34" i="59"/>
  <c r="O34" i="59" s="1"/>
  <c r="T34" i="59" s="1"/>
  <c r="Y34" i="59" s="1"/>
  <c r="AD34" i="59" s="1"/>
  <c r="AI34" i="59" s="1"/>
  <c r="AN34" i="59" s="1"/>
  <c r="AS34" i="59" s="1"/>
  <c r="H34" i="59"/>
  <c r="L33" i="59"/>
  <c r="Q33" i="59" s="1"/>
  <c r="K33" i="59"/>
  <c r="P33" i="59" s="1"/>
  <c r="U33" i="59" s="1"/>
  <c r="Z33" i="59" s="1"/>
  <c r="AE33" i="59" s="1"/>
  <c r="AJ33" i="59" s="1"/>
  <c r="AO33" i="59" s="1"/>
  <c r="AT33" i="59" s="1"/>
  <c r="J33" i="59"/>
  <c r="O33" i="59" s="1"/>
  <c r="T33" i="59" s="1"/>
  <c r="Y33" i="59" s="1"/>
  <c r="AD33" i="59" s="1"/>
  <c r="AI33" i="59" s="1"/>
  <c r="AN33" i="59" s="1"/>
  <c r="AS33" i="59" s="1"/>
  <c r="H33" i="59"/>
  <c r="L32" i="59"/>
  <c r="Q32" i="59" s="1"/>
  <c r="K32" i="59"/>
  <c r="P32" i="59" s="1"/>
  <c r="U32" i="59" s="1"/>
  <c r="Z32" i="59" s="1"/>
  <c r="AE32" i="59" s="1"/>
  <c r="AJ32" i="59" s="1"/>
  <c r="AO32" i="59" s="1"/>
  <c r="AT32" i="59" s="1"/>
  <c r="J32" i="59"/>
  <c r="O32" i="59" s="1"/>
  <c r="T32" i="59" s="1"/>
  <c r="Y32" i="59" s="1"/>
  <c r="AD32" i="59" s="1"/>
  <c r="AI32" i="59" s="1"/>
  <c r="AN32" i="59" s="1"/>
  <c r="AS32" i="59" s="1"/>
  <c r="H32" i="59"/>
  <c r="L31" i="59"/>
  <c r="Q31" i="59" s="1"/>
  <c r="K31" i="59"/>
  <c r="P31" i="59" s="1"/>
  <c r="U31" i="59" s="1"/>
  <c r="Z31" i="59" s="1"/>
  <c r="AE31" i="59" s="1"/>
  <c r="AJ31" i="59" s="1"/>
  <c r="AO31" i="59" s="1"/>
  <c r="AT31" i="59" s="1"/>
  <c r="J31" i="59"/>
  <c r="O31" i="59" s="1"/>
  <c r="T31" i="59" s="1"/>
  <c r="Y31" i="59" s="1"/>
  <c r="AD31" i="59" s="1"/>
  <c r="AI31" i="59" s="1"/>
  <c r="AN31" i="59" s="1"/>
  <c r="AS31" i="59" s="1"/>
  <c r="H31" i="59"/>
  <c r="L30" i="59"/>
  <c r="Q30" i="59" s="1"/>
  <c r="K30" i="59"/>
  <c r="P30" i="59" s="1"/>
  <c r="U30" i="59" s="1"/>
  <c r="Z30" i="59" s="1"/>
  <c r="AE30" i="59" s="1"/>
  <c r="AJ30" i="59" s="1"/>
  <c r="AO30" i="59" s="1"/>
  <c r="AT30" i="59" s="1"/>
  <c r="J30" i="59"/>
  <c r="O30" i="59" s="1"/>
  <c r="T30" i="59" s="1"/>
  <c r="Y30" i="59" s="1"/>
  <c r="AD30" i="59" s="1"/>
  <c r="AI30" i="59" s="1"/>
  <c r="AN30" i="59" s="1"/>
  <c r="AS30" i="59" s="1"/>
  <c r="H30" i="59"/>
  <c r="L29" i="59"/>
  <c r="M29" i="59" s="1"/>
  <c r="K29" i="59"/>
  <c r="P29" i="59" s="1"/>
  <c r="U29" i="59" s="1"/>
  <c r="Z29" i="59" s="1"/>
  <c r="AE29" i="59" s="1"/>
  <c r="AJ29" i="59" s="1"/>
  <c r="AO29" i="59" s="1"/>
  <c r="AT29" i="59" s="1"/>
  <c r="J29" i="59"/>
  <c r="O29" i="59" s="1"/>
  <c r="T29" i="59" s="1"/>
  <c r="Y29" i="59" s="1"/>
  <c r="AD29" i="59" s="1"/>
  <c r="AI29" i="59" s="1"/>
  <c r="AN29" i="59" s="1"/>
  <c r="AS29" i="59" s="1"/>
  <c r="H29" i="59"/>
  <c r="L28" i="59"/>
  <c r="Q28" i="59" s="1"/>
  <c r="K28" i="59"/>
  <c r="P28" i="59" s="1"/>
  <c r="U28" i="59" s="1"/>
  <c r="Z28" i="59" s="1"/>
  <c r="AE28" i="59" s="1"/>
  <c r="AJ28" i="59" s="1"/>
  <c r="AO28" i="59" s="1"/>
  <c r="AT28" i="59" s="1"/>
  <c r="J28" i="59"/>
  <c r="O28" i="59" s="1"/>
  <c r="T28" i="59" s="1"/>
  <c r="Y28" i="59" s="1"/>
  <c r="AD28" i="59" s="1"/>
  <c r="AI28" i="59" s="1"/>
  <c r="AN28" i="59" s="1"/>
  <c r="AS28" i="59" s="1"/>
  <c r="H28" i="59"/>
  <c r="L27" i="59"/>
  <c r="M27" i="59" s="1"/>
  <c r="K27" i="59"/>
  <c r="P27" i="59" s="1"/>
  <c r="U27" i="59" s="1"/>
  <c r="Z27" i="59" s="1"/>
  <c r="AE27" i="59" s="1"/>
  <c r="AJ27" i="59" s="1"/>
  <c r="AO27" i="59" s="1"/>
  <c r="AT27" i="59" s="1"/>
  <c r="J27" i="59"/>
  <c r="O27" i="59" s="1"/>
  <c r="T27" i="59" s="1"/>
  <c r="Y27" i="59" s="1"/>
  <c r="AD27" i="59" s="1"/>
  <c r="AI27" i="59" s="1"/>
  <c r="AN27" i="59" s="1"/>
  <c r="AS27" i="59" s="1"/>
  <c r="H27" i="59"/>
  <c r="L26" i="59"/>
  <c r="Q26" i="59" s="1"/>
  <c r="K26" i="59"/>
  <c r="P26" i="59" s="1"/>
  <c r="U26" i="59" s="1"/>
  <c r="Z26" i="59" s="1"/>
  <c r="AE26" i="59" s="1"/>
  <c r="AJ26" i="59" s="1"/>
  <c r="AO26" i="59" s="1"/>
  <c r="AT26" i="59" s="1"/>
  <c r="J26" i="59"/>
  <c r="O26" i="59" s="1"/>
  <c r="T26" i="59" s="1"/>
  <c r="Y26" i="59" s="1"/>
  <c r="AD26" i="59" s="1"/>
  <c r="AI26" i="59" s="1"/>
  <c r="AN26" i="59" s="1"/>
  <c r="AS26" i="59" s="1"/>
  <c r="H26" i="59"/>
  <c r="L25" i="59"/>
  <c r="Q25" i="59" s="1"/>
  <c r="K25" i="59"/>
  <c r="P25" i="59" s="1"/>
  <c r="U25" i="59" s="1"/>
  <c r="Z25" i="59" s="1"/>
  <c r="AE25" i="59" s="1"/>
  <c r="AJ25" i="59" s="1"/>
  <c r="AO25" i="59" s="1"/>
  <c r="AT25" i="59" s="1"/>
  <c r="J25" i="59"/>
  <c r="O25" i="59" s="1"/>
  <c r="T25" i="59" s="1"/>
  <c r="Y25" i="59" s="1"/>
  <c r="AD25" i="59" s="1"/>
  <c r="AI25" i="59" s="1"/>
  <c r="AN25" i="59" s="1"/>
  <c r="AS25" i="59" s="1"/>
  <c r="H25" i="59"/>
  <c r="L24" i="59"/>
  <c r="Q24" i="59" s="1"/>
  <c r="K24" i="59"/>
  <c r="P24" i="59" s="1"/>
  <c r="U24" i="59" s="1"/>
  <c r="Z24" i="59" s="1"/>
  <c r="AE24" i="59" s="1"/>
  <c r="AJ24" i="59" s="1"/>
  <c r="AO24" i="59" s="1"/>
  <c r="AT24" i="59" s="1"/>
  <c r="J24" i="59"/>
  <c r="O24" i="59" s="1"/>
  <c r="T24" i="59" s="1"/>
  <c r="Y24" i="59" s="1"/>
  <c r="AD24" i="59" s="1"/>
  <c r="AI24" i="59" s="1"/>
  <c r="AN24" i="59" s="1"/>
  <c r="AS24" i="59" s="1"/>
  <c r="H24" i="59"/>
  <c r="L23" i="59"/>
  <c r="M23" i="59" s="1"/>
  <c r="K23" i="59"/>
  <c r="P23" i="59" s="1"/>
  <c r="U23" i="59" s="1"/>
  <c r="Z23" i="59" s="1"/>
  <c r="AE23" i="59" s="1"/>
  <c r="AJ23" i="59" s="1"/>
  <c r="AO23" i="59" s="1"/>
  <c r="AT23" i="59" s="1"/>
  <c r="J23" i="59"/>
  <c r="O23" i="59" s="1"/>
  <c r="T23" i="59" s="1"/>
  <c r="Y23" i="59" s="1"/>
  <c r="AD23" i="59" s="1"/>
  <c r="AI23" i="59" s="1"/>
  <c r="AN23" i="59" s="1"/>
  <c r="AS23" i="59" s="1"/>
  <c r="H23" i="59"/>
  <c r="L22" i="59"/>
  <c r="M22" i="59" s="1"/>
  <c r="K22" i="59"/>
  <c r="P22" i="59" s="1"/>
  <c r="U22" i="59" s="1"/>
  <c r="Z22" i="59" s="1"/>
  <c r="AE22" i="59" s="1"/>
  <c r="AJ22" i="59" s="1"/>
  <c r="AO22" i="59" s="1"/>
  <c r="AT22" i="59" s="1"/>
  <c r="J22" i="59"/>
  <c r="O22" i="59" s="1"/>
  <c r="T22" i="59" s="1"/>
  <c r="Y22" i="59" s="1"/>
  <c r="AD22" i="59" s="1"/>
  <c r="AI22" i="59" s="1"/>
  <c r="AN22" i="59" s="1"/>
  <c r="AS22" i="59" s="1"/>
  <c r="H22" i="59"/>
  <c r="L21" i="59"/>
  <c r="Q21" i="59" s="1"/>
  <c r="V21" i="59" s="1"/>
  <c r="K21" i="59"/>
  <c r="P21" i="59" s="1"/>
  <c r="U21" i="59" s="1"/>
  <c r="Z21" i="59" s="1"/>
  <c r="AE21" i="59" s="1"/>
  <c r="AJ21" i="59" s="1"/>
  <c r="AO21" i="59" s="1"/>
  <c r="AT21" i="59" s="1"/>
  <c r="J21" i="59"/>
  <c r="O21" i="59" s="1"/>
  <c r="T21" i="59" s="1"/>
  <c r="Y21" i="59" s="1"/>
  <c r="AD21" i="59" s="1"/>
  <c r="AI21" i="59" s="1"/>
  <c r="AN21" i="59" s="1"/>
  <c r="AS21" i="59" s="1"/>
  <c r="H21" i="59"/>
  <c r="L20" i="59"/>
  <c r="M20" i="59" s="1"/>
  <c r="K20" i="59"/>
  <c r="P20" i="59" s="1"/>
  <c r="U20" i="59" s="1"/>
  <c r="Z20" i="59" s="1"/>
  <c r="AE20" i="59" s="1"/>
  <c r="AJ20" i="59" s="1"/>
  <c r="AO20" i="59" s="1"/>
  <c r="AT20" i="59" s="1"/>
  <c r="J20" i="59"/>
  <c r="O20" i="59" s="1"/>
  <c r="T20" i="59" s="1"/>
  <c r="Y20" i="59" s="1"/>
  <c r="AD20" i="59" s="1"/>
  <c r="AI20" i="59" s="1"/>
  <c r="AN20" i="59" s="1"/>
  <c r="AS20" i="59" s="1"/>
  <c r="H20" i="59"/>
  <c r="P19" i="59"/>
  <c r="U19" i="59" s="1"/>
  <c r="Z19" i="59" s="1"/>
  <c r="AE19" i="59" s="1"/>
  <c r="AJ19" i="59" s="1"/>
  <c r="AO19" i="59" s="1"/>
  <c r="AT19" i="59" s="1"/>
  <c r="L19" i="59"/>
  <c r="M19" i="59" s="1"/>
  <c r="K19" i="59"/>
  <c r="J19" i="59"/>
  <c r="O19" i="59" s="1"/>
  <c r="T19" i="59" s="1"/>
  <c r="Y19" i="59" s="1"/>
  <c r="AD19" i="59" s="1"/>
  <c r="AI19" i="59" s="1"/>
  <c r="AN19" i="59" s="1"/>
  <c r="H19" i="59"/>
  <c r="L18" i="59"/>
  <c r="Q18" i="59" s="1"/>
  <c r="K18" i="59"/>
  <c r="P18" i="59" s="1"/>
  <c r="U18" i="59" s="1"/>
  <c r="Z18" i="59" s="1"/>
  <c r="AE18" i="59" s="1"/>
  <c r="AJ18" i="59" s="1"/>
  <c r="AO18" i="59" s="1"/>
  <c r="AT18" i="59" s="1"/>
  <c r="J18" i="59"/>
  <c r="O18" i="59" s="1"/>
  <c r="T18" i="59" s="1"/>
  <c r="Y18" i="59" s="1"/>
  <c r="AD18" i="59" s="1"/>
  <c r="AI18" i="59" s="1"/>
  <c r="AN18" i="59" s="1"/>
  <c r="AS18" i="59" s="1"/>
  <c r="H18" i="59"/>
  <c r="L17" i="59"/>
  <c r="Q17" i="59" s="1"/>
  <c r="K17" i="59"/>
  <c r="P17" i="59" s="1"/>
  <c r="U17" i="59" s="1"/>
  <c r="Z17" i="59" s="1"/>
  <c r="AE17" i="59" s="1"/>
  <c r="AJ17" i="59" s="1"/>
  <c r="AO17" i="59" s="1"/>
  <c r="AT17" i="59" s="1"/>
  <c r="J17" i="59"/>
  <c r="O17" i="59" s="1"/>
  <c r="T17" i="59" s="1"/>
  <c r="Y17" i="59" s="1"/>
  <c r="AD17" i="59" s="1"/>
  <c r="AI17" i="59" s="1"/>
  <c r="AN17" i="59" s="1"/>
  <c r="AS17" i="59" s="1"/>
  <c r="H17" i="59"/>
  <c r="L16" i="59"/>
  <c r="Q16" i="59" s="1"/>
  <c r="K16" i="59"/>
  <c r="P16" i="59" s="1"/>
  <c r="U16" i="59" s="1"/>
  <c r="Z16" i="59" s="1"/>
  <c r="AE16" i="59" s="1"/>
  <c r="AJ16" i="59" s="1"/>
  <c r="AO16" i="59" s="1"/>
  <c r="AT16" i="59" s="1"/>
  <c r="J16" i="59"/>
  <c r="O16" i="59" s="1"/>
  <c r="T16" i="59" s="1"/>
  <c r="Y16" i="59" s="1"/>
  <c r="AD16" i="59" s="1"/>
  <c r="AI16" i="59" s="1"/>
  <c r="AN16" i="59" s="1"/>
  <c r="AS16" i="59" s="1"/>
  <c r="H16" i="59"/>
  <c r="L15" i="59"/>
  <c r="M15" i="59" s="1"/>
  <c r="K15" i="59"/>
  <c r="P15" i="59" s="1"/>
  <c r="U15" i="59" s="1"/>
  <c r="Z15" i="59" s="1"/>
  <c r="AE15" i="59" s="1"/>
  <c r="AJ15" i="59" s="1"/>
  <c r="AO15" i="59" s="1"/>
  <c r="AT15" i="59" s="1"/>
  <c r="J15" i="59"/>
  <c r="O15" i="59" s="1"/>
  <c r="T15" i="59" s="1"/>
  <c r="Y15" i="59" s="1"/>
  <c r="AD15" i="59" s="1"/>
  <c r="AI15" i="59" s="1"/>
  <c r="AN15" i="59" s="1"/>
  <c r="AS15" i="59" s="1"/>
  <c r="H15" i="59"/>
  <c r="L14" i="59"/>
  <c r="M14" i="59" s="1"/>
  <c r="K14" i="59"/>
  <c r="P14" i="59" s="1"/>
  <c r="U14" i="59" s="1"/>
  <c r="Z14" i="59" s="1"/>
  <c r="AE14" i="59" s="1"/>
  <c r="AJ14" i="59" s="1"/>
  <c r="AO14" i="59" s="1"/>
  <c r="AT14" i="59" s="1"/>
  <c r="J14" i="59"/>
  <c r="O14" i="59" s="1"/>
  <c r="T14" i="59" s="1"/>
  <c r="Y14" i="59" s="1"/>
  <c r="AD14" i="59" s="1"/>
  <c r="I19" i="58" s="1"/>
  <c r="I36" i="58" s="1"/>
  <c r="I37" i="58" s="1"/>
  <c r="H14" i="59"/>
  <c r="L13" i="59"/>
  <c r="Q13" i="59" s="1"/>
  <c r="V13" i="59" s="1"/>
  <c r="K13" i="59"/>
  <c r="P13" i="59" s="1"/>
  <c r="U13" i="59" s="1"/>
  <c r="Z13" i="59" s="1"/>
  <c r="AE13" i="59" s="1"/>
  <c r="AJ13" i="59" s="1"/>
  <c r="AO13" i="59" s="1"/>
  <c r="AT13" i="59" s="1"/>
  <c r="J13" i="59"/>
  <c r="O13" i="59" s="1"/>
  <c r="T13" i="59" s="1"/>
  <c r="Y13" i="59" s="1"/>
  <c r="AD13" i="59" s="1"/>
  <c r="AI13" i="59" s="1"/>
  <c r="AN13" i="59" s="1"/>
  <c r="AS13" i="59" s="1"/>
  <c r="H13" i="59"/>
  <c r="L12" i="59"/>
  <c r="M12" i="59" s="1"/>
  <c r="K12" i="59"/>
  <c r="P12" i="59" s="1"/>
  <c r="U12" i="59" s="1"/>
  <c r="Z12" i="59" s="1"/>
  <c r="AE12" i="59" s="1"/>
  <c r="AJ12" i="59" s="1"/>
  <c r="AO12" i="59" s="1"/>
  <c r="AT12" i="59" s="1"/>
  <c r="J12" i="59"/>
  <c r="O12" i="59" s="1"/>
  <c r="T12" i="59" s="1"/>
  <c r="Y12" i="59" s="1"/>
  <c r="AD12" i="59" s="1"/>
  <c r="AI12" i="59" s="1"/>
  <c r="AN12" i="59" s="1"/>
  <c r="AS12" i="59" s="1"/>
  <c r="H12" i="59"/>
  <c r="L11" i="59"/>
  <c r="M11" i="59" s="1"/>
  <c r="K11" i="59"/>
  <c r="P11" i="59" s="1"/>
  <c r="U11" i="59" s="1"/>
  <c r="Z11" i="59" s="1"/>
  <c r="AE11" i="59" s="1"/>
  <c r="AJ11" i="59" s="1"/>
  <c r="AO11" i="59" s="1"/>
  <c r="AT11" i="59" s="1"/>
  <c r="J11" i="59"/>
  <c r="O11" i="59" s="1"/>
  <c r="T11" i="59" s="1"/>
  <c r="Y11" i="59" s="1"/>
  <c r="AD11" i="59" s="1"/>
  <c r="AI11" i="59" s="1"/>
  <c r="AN11" i="59" s="1"/>
  <c r="AS11" i="59" s="1"/>
  <c r="H11" i="59"/>
  <c r="L10" i="59"/>
  <c r="Q10" i="59" s="1"/>
  <c r="K10" i="59"/>
  <c r="P10" i="59" s="1"/>
  <c r="U10" i="59" s="1"/>
  <c r="Z10" i="59" s="1"/>
  <c r="AE10" i="59" s="1"/>
  <c r="AJ10" i="59" s="1"/>
  <c r="AO10" i="59" s="1"/>
  <c r="AT10" i="59" s="1"/>
  <c r="J10" i="59"/>
  <c r="O10" i="59" s="1"/>
  <c r="T10" i="59" s="1"/>
  <c r="Y10" i="59" s="1"/>
  <c r="AD10" i="59" s="1"/>
  <c r="AI10" i="59" s="1"/>
  <c r="AN10" i="59" s="1"/>
  <c r="AS10" i="59" s="1"/>
  <c r="H10" i="59"/>
  <c r="L9" i="59"/>
  <c r="Q9" i="59" s="1"/>
  <c r="K9" i="59"/>
  <c r="P9" i="59" s="1"/>
  <c r="U9" i="59" s="1"/>
  <c r="Z9" i="59" s="1"/>
  <c r="AE9" i="59" s="1"/>
  <c r="AJ9" i="59" s="1"/>
  <c r="AO9" i="59" s="1"/>
  <c r="AT9" i="59" s="1"/>
  <c r="J9" i="59"/>
  <c r="O9" i="59" s="1"/>
  <c r="T9" i="59" s="1"/>
  <c r="Y9" i="59" s="1"/>
  <c r="AD9" i="59" s="1"/>
  <c r="AI9" i="59" s="1"/>
  <c r="AN9" i="59" s="1"/>
  <c r="AS9" i="59" s="1"/>
  <c r="H9" i="59"/>
  <c r="L8" i="59"/>
  <c r="Q8" i="59" s="1"/>
  <c r="K8" i="59"/>
  <c r="P8" i="59" s="1"/>
  <c r="U8" i="59" s="1"/>
  <c r="Z8" i="59" s="1"/>
  <c r="AE8" i="59" s="1"/>
  <c r="AJ8" i="59" s="1"/>
  <c r="AO8" i="59" s="1"/>
  <c r="AT8" i="59" s="1"/>
  <c r="J8" i="59"/>
  <c r="O8" i="59" s="1"/>
  <c r="T8" i="59" s="1"/>
  <c r="Y8" i="59" s="1"/>
  <c r="AD8" i="59" s="1"/>
  <c r="AI8" i="59" s="1"/>
  <c r="AN8" i="59" s="1"/>
  <c r="AS8" i="59" s="1"/>
  <c r="H8" i="59"/>
  <c r="L7" i="59"/>
  <c r="M7" i="59" s="1"/>
  <c r="K7" i="59"/>
  <c r="P7" i="59" s="1"/>
  <c r="U7" i="59" s="1"/>
  <c r="Z7" i="59" s="1"/>
  <c r="AE7" i="59" s="1"/>
  <c r="AJ7" i="59" s="1"/>
  <c r="AO7" i="59" s="1"/>
  <c r="AT7" i="59" s="1"/>
  <c r="J7" i="59"/>
  <c r="O7" i="59" s="1"/>
  <c r="T7" i="59" s="1"/>
  <c r="Y7" i="59" s="1"/>
  <c r="AD7" i="59" s="1"/>
  <c r="AI7" i="59" s="1"/>
  <c r="AN7" i="59" s="1"/>
  <c r="AS7" i="59" s="1"/>
  <c r="H7" i="59"/>
  <c r="L6" i="59"/>
  <c r="M6" i="59" s="1"/>
  <c r="K6" i="59"/>
  <c r="P6" i="59" s="1"/>
  <c r="U6" i="59" s="1"/>
  <c r="Z6" i="59" s="1"/>
  <c r="AE6" i="59" s="1"/>
  <c r="AJ6" i="59" s="1"/>
  <c r="AO6" i="59" s="1"/>
  <c r="AT6" i="59" s="1"/>
  <c r="J6" i="59"/>
  <c r="O6" i="59" s="1"/>
  <c r="T6" i="59" s="1"/>
  <c r="Y6" i="59" s="1"/>
  <c r="AD6" i="59" s="1"/>
  <c r="AI6" i="59" s="1"/>
  <c r="AN6" i="59" s="1"/>
  <c r="AS6" i="59" s="1"/>
  <c r="H6" i="59"/>
  <c r="L5" i="59"/>
  <c r="Q5" i="59" s="1"/>
  <c r="V5" i="59" s="1"/>
  <c r="K5" i="59"/>
  <c r="P5" i="59" s="1"/>
  <c r="U5" i="59" s="1"/>
  <c r="Z5" i="59" s="1"/>
  <c r="AE5" i="59" s="1"/>
  <c r="AJ5" i="59" s="1"/>
  <c r="AO5" i="59" s="1"/>
  <c r="AT5" i="59" s="1"/>
  <c r="J5" i="59"/>
  <c r="O5" i="59" s="1"/>
  <c r="T5" i="59" s="1"/>
  <c r="Y5" i="59" s="1"/>
  <c r="AD5" i="59" s="1"/>
  <c r="AI5" i="59" s="1"/>
  <c r="AN5" i="59" s="1"/>
  <c r="AS5" i="59" s="1"/>
  <c r="H5" i="59"/>
  <c r="L4" i="59"/>
  <c r="M4" i="59" s="1"/>
  <c r="K4" i="59"/>
  <c r="P4" i="59" s="1"/>
  <c r="U4" i="59" s="1"/>
  <c r="Z4" i="59" s="1"/>
  <c r="AE4" i="59" s="1"/>
  <c r="AJ4" i="59" s="1"/>
  <c r="AO4" i="59" s="1"/>
  <c r="AT4" i="59" s="1"/>
  <c r="J4" i="59"/>
  <c r="H4" i="59"/>
  <c r="E232" i="58"/>
  <c r="D232" i="58"/>
  <c r="E19" i="58"/>
  <c r="E36" i="58" s="1"/>
  <c r="E37" i="58" s="1"/>
  <c r="Q19" i="59" l="1"/>
  <c r="R19" i="59" s="1"/>
  <c r="Q11" i="59"/>
  <c r="R11" i="59" s="1"/>
  <c r="AA33" i="24"/>
  <c r="Q27" i="59"/>
  <c r="R27" i="59" s="1"/>
  <c r="M44" i="59"/>
  <c r="AS19" i="59"/>
  <c r="L19" i="58" s="1"/>
  <c r="L36" i="58" s="1"/>
  <c r="L37" i="58" s="1"/>
  <c r="K19" i="58"/>
  <c r="K36" i="58" s="1"/>
  <c r="K37" i="58" s="1"/>
  <c r="Q4" i="59"/>
  <c r="V4" i="59" s="1"/>
  <c r="W4" i="59" s="1"/>
  <c r="Q12" i="59"/>
  <c r="V12" i="59" s="1"/>
  <c r="W12" i="59" s="1"/>
  <c r="Q20" i="59"/>
  <c r="V20" i="59" s="1"/>
  <c r="W20" i="59" s="1"/>
  <c r="Q37" i="59"/>
  <c r="V37" i="59" s="1"/>
  <c r="W37" i="59" s="1"/>
  <c r="Q42" i="59"/>
  <c r="V42" i="59" s="1"/>
  <c r="Q56" i="59"/>
  <c r="V56" i="59" s="1"/>
  <c r="W56" i="59" s="1"/>
  <c r="M10" i="59"/>
  <c r="M18" i="59"/>
  <c r="Q29" i="59"/>
  <c r="V29" i="59" s="1"/>
  <c r="AA29" i="59" s="1"/>
  <c r="M50" i="59"/>
  <c r="Q53" i="59"/>
  <c r="V53" i="59" s="1"/>
  <c r="Q45" i="59"/>
  <c r="V45" i="59" s="1"/>
  <c r="W45" i="59" s="1"/>
  <c r="M52" i="59"/>
  <c r="F19" i="58"/>
  <c r="F36" i="58" s="1"/>
  <c r="F37" i="58" s="1"/>
  <c r="AB31" i="24"/>
  <c r="AB33" i="24"/>
  <c r="F198" i="58"/>
  <c r="F197" i="58"/>
  <c r="I198" i="58"/>
  <c r="I197" i="58"/>
  <c r="J198" i="58"/>
  <c r="J197" i="58"/>
  <c r="L198" i="58"/>
  <c r="L197" i="58"/>
  <c r="E198" i="58"/>
  <c r="E197" i="58"/>
  <c r="K198" i="58"/>
  <c r="K197" i="58"/>
  <c r="H198" i="58"/>
  <c r="H197" i="58"/>
  <c r="G198" i="58"/>
  <c r="G197" i="58"/>
  <c r="AB32" i="24"/>
  <c r="E165" i="58"/>
  <c r="E164" i="58"/>
  <c r="I165" i="58"/>
  <c r="I164" i="58"/>
  <c r="H165" i="58"/>
  <c r="H164" i="58"/>
  <c r="F164" i="58"/>
  <c r="F165" i="58"/>
  <c r="J165" i="58"/>
  <c r="J164" i="58"/>
  <c r="G165" i="58"/>
  <c r="G164" i="58"/>
  <c r="K165" i="58"/>
  <c r="K164" i="58"/>
  <c r="L165" i="58"/>
  <c r="L164" i="58"/>
  <c r="AA31" i="24"/>
  <c r="H131" i="58"/>
  <c r="H132" i="58"/>
  <c r="I131" i="58"/>
  <c r="I132" i="58"/>
  <c r="E132" i="58"/>
  <c r="E131" i="58"/>
  <c r="F132" i="58"/>
  <c r="F131" i="58"/>
  <c r="K132" i="58"/>
  <c r="K131" i="58"/>
  <c r="G132" i="58"/>
  <c r="G131" i="58"/>
  <c r="L132" i="58"/>
  <c r="L131" i="58"/>
  <c r="J132" i="58"/>
  <c r="J131" i="58"/>
  <c r="F99" i="58"/>
  <c r="F98" i="58"/>
  <c r="E99" i="58"/>
  <c r="E98" i="58"/>
  <c r="G99" i="58"/>
  <c r="G98" i="58"/>
  <c r="L99" i="58"/>
  <c r="L98" i="58"/>
  <c r="I99" i="58"/>
  <c r="I98" i="58"/>
  <c r="AB30" i="24"/>
  <c r="H99" i="58"/>
  <c r="H98" i="58"/>
  <c r="K99" i="58"/>
  <c r="K98" i="58"/>
  <c r="J99" i="58"/>
  <c r="J98" i="58"/>
  <c r="AB29" i="24"/>
  <c r="W198" i="58"/>
  <c r="AA32" i="24"/>
  <c r="AA30" i="24"/>
  <c r="AA29" i="24"/>
  <c r="H66" i="58"/>
  <c r="H65" i="58"/>
  <c r="G66" i="58"/>
  <c r="G65" i="58"/>
  <c r="E66" i="58"/>
  <c r="E65" i="58"/>
  <c r="I66" i="58"/>
  <c r="I65" i="58"/>
  <c r="J66" i="58"/>
  <c r="J65" i="58"/>
  <c r="F66" i="58"/>
  <c r="F65" i="58"/>
  <c r="L66" i="58"/>
  <c r="L65" i="58"/>
  <c r="K66" i="58"/>
  <c r="K65" i="58"/>
  <c r="K29" i="58"/>
  <c r="K26" i="58"/>
  <c r="K27" i="58" s="1"/>
  <c r="X198" i="58"/>
  <c r="Y198" i="58"/>
  <c r="Y197" i="58"/>
  <c r="X197" i="58"/>
  <c r="X165" i="58"/>
  <c r="X164" i="58"/>
  <c r="Y164" i="58"/>
  <c r="AJ32" i="24" s="1"/>
  <c r="Y165" i="58"/>
  <c r="X132" i="58"/>
  <c r="X131" i="58"/>
  <c r="Y131" i="58"/>
  <c r="Y132" i="58"/>
  <c r="X98" i="58"/>
  <c r="X99" i="58"/>
  <c r="Y98" i="58"/>
  <c r="Y99" i="58"/>
  <c r="X66" i="58"/>
  <c r="X65" i="58"/>
  <c r="Y65" i="58"/>
  <c r="Y66" i="58"/>
  <c r="W98" i="58"/>
  <c r="X37" i="58"/>
  <c r="X38" i="58" s="1"/>
  <c r="X42" i="58" s="1"/>
  <c r="X40" i="58"/>
  <c r="X41" i="58" s="1"/>
  <c r="Y37" i="58"/>
  <c r="Y38" i="58" s="1"/>
  <c r="Y42" i="58" s="1"/>
  <c r="Y40" i="58"/>
  <c r="Y41" i="58" s="1"/>
  <c r="X29" i="58"/>
  <c r="X26" i="58"/>
  <c r="X27" i="58" s="1"/>
  <c r="X30" i="58"/>
  <c r="Y26" i="58"/>
  <c r="Y27" i="58" s="1"/>
  <c r="Y30" i="58"/>
  <c r="Y29" i="58"/>
  <c r="K30" i="58"/>
  <c r="L30" i="58"/>
  <c r="L29" i="58"/>
  <c r="L27" i="58"/>
  <c r="L38" i="58"/>
  <c r="L42" i="58" s="1"/>
  <c r="L40" i="58"/>
  <c r="L41" i="58" s="1"/>
  <c r="W99" i="58"/>
  <c r="R98" i="58"/>
  <c r="V99" i="58"/>
  <c r="V98" i="58"/>
  <c r="R164" i="58"/>
  <c r="V164" i="58"/>
  <c r="U197" i="58"/>
  <c r="W131" i="58"/>
  <c r="S197" i="58"/>
  <c r="V131" i="58"/>
  <c r="V132" i="58"/>
  <c r="W164" i="58"/>
  <c r="W132" i="58"/>
  <c r="T132" i="58"/>
  <c r="T131" i="58"/>
  <c r="M5" i="59"/>
  <c r="Q6" i="59"/>
  <c r="M13" i="59"/>
  <c r="Q14" i="59"/>
  <c r="M21" i="59"/>
  <c r="M36" i="59"/>
  <c r="M46" i="59"/>
  <c r="Q58" i="59"/>
  <c r="V58" i="59" s="1"/>
  <c r="W58" i="59" s="1"/>
  <c r="H19" i="58"/>
  <c r="H36" i="58" s="1"/>
  <c r="H37" i="58" s="1"/>
  <c r="AI14" i="59"/>
  <c r="M26" i="59"/>
  <c r="G19" i="58"/>
  <c r="G36" i="58" s="1"/>
  <c r="G37" i="58" s="1"/>
  <c r="O4" i="59"/>
  <c r="R185" i="58"/>
  <c r="R119" i="58"/>
  <c r="R53" i="58"/>
  <c r="E152" i="58"/>
  <c r="E169" i="58" s="1"/>
  <c r="E86" i="58"/>
  <c r="E103" i="58" s="1"/>
  <c r="R152" i="58"/>
  <c r="R86" i="58"/>
  <c r="E185" i="58"/>
  <c r="E202" i="58" s="1"/>
  <c r="E119" i="58"/>
  <c r="E136" i="58" s="1"/>
  <c r="E53" i="58"/>
  <c r="E70" i="58" s="1"/>
  <c r="Q22" i="59"/>
  <c r="M48" i="59"/>
  <c r="R19" i="58"/>
  <c r="R36" i="58" s="1"/>
  <c r="M28" i="59"/>
  <c r="M32" i="59"/>
  <c r="Q55" i="59"/>
  <c r="R55" i="59" s="1"/>
  <c r="H25" i="58"/>
  <c r="H26" i="58" s="1"/>
  <c r="I25" i="58"/>
  <c r="F25" i="58"/>
  <c r="F26" i="58" s="1"/>
  <c r="E25" i="58"/>
  <c r="E26" i="58" s="1"/>
  <c r="R131" i="58"/>
  <c r="T164" i="58"/>
  <c r="T165" i="58"/>
  <c r="S165" i="58"/>
  <c r="S164" i="58"/>
  <c r="U164" i="58"/>
  <c r="U165" i="58"/>
  <c r="S132" i="58"/>
  <c r="S131" i="58"/>
  <c r="U131" i="58"/>
  <c r="U132" i="58"/>
  <c r="T98" i="58"/>
  <c r="T99" i="58"/>
  <c r="S99" i="58"/>
  <c r="S98" i="58"/>
  <c r="U98" i="58"/>
  <c r="U99" i="58"/>
  <c r="T65" i="58"/>
  <c r="T66" i="58"/>
  <c r="W65" i="58"/>
  <c r="W66" i="58"/>
  <c r="U65" i="58"/>
  <c r="U66" i="58"/>
  <c r="R66" i="58"/>
  <c r="R65" i="58"/>
  <c r="S66" i="58"/>
  <c r="S65" i="58"/>
  <c r="U30" i="58"/>
  <c r="B31" i="58"/>
  <c r="W26" i="58"/>
  <c r="W27" i="58" s="1"/>
  <c r="W30" i="58"/>
  <c r="T26" i="58"/>
  <c r="T27" i="58" s="1"/>
  <c r="U29" i="58"/>
  <c r="U26" i="58"/>
  <c r="U27" i="58" s="1"/>
  <c r="S29" i="58"/>
  <c r="S26" i="58"/>
  <c r="S27" i="58" s="1"/>
  <c r="S30" i="58"/>
  <c r="W29" i="58"/>
  <c r="R9" i="59"/>
  <c r="V9" i="59"/>
  <c r="V17" i="59"/>
  <c r="R17" i="59"/>
  <c r="V25" i="59"/>
  <c r="R25" i="59"/>
  <c r="AA5" i="59"/>
  <c r="W5" i="59"/>
  <c r="R8" i="59"/>
  <c r="V8" i="59"/>
  <c r="AA13" i="59"/>
  <c r="W13" i="59"/>
  <c r="R16" i="59"/>
  <c r="V16" i="59"/>
  <c r="AA21" i="59"/>
  <c r="W21" i="59"/>
  <c r="E40" i="58"/>
  <c r="E41" i="58" s="1"/>
  <c r="E38" i="58"/>
  <c r="E42" i="58" s="1"/>
  <c r="AA20" i="59"/>
  <c r="R24" i="59"/>
  <c r="V24" i="59"/>
  <c r="V26" i="59"/>
  <c r="R26" i="59"/>
  <c r="V10" i="59"/>
  <c r="R10" i="59"/>
  <c r="V18" i="59"/>
  <c r="R18" i="59"/>
  <c r="R5" i="59"/>
  <c r="M9" i="59"/>
  <c r="R13" i="59"/>
  <c r="M17" i="59"/>
  <c r="R21" i="59"/>
  <c r="M25" i="59"/>
  <c r="R31" i="59"/>
  <c r="V31" i="59"/>
  <c r="R41" i="59"/>
  <c r="V41" i="59"/>
  <c r="R49" i="59"/>
  <c r="V49" i="59"/>
  <c r="Q7" i="59"/>
  <c r="V11" i="59"/>
  <c r="Q15" i="59"/>
  <c r="V19" i="59"/>
  <c r="Q23" i="59"/>
  <c r="R36" i="59"/>
  <c r="V36" i="59"/>
  <c r="V46" i="59"/>
  <c r="R46" i="59"/>
  <c r="V54" i="59"/>
  <c r="R54" i="59"/>
  <c r="R33" i="59"/>
  <c r="V33" i="59"/>
  <c r="R57" i="59"/>
  <c r="V57" i="59"/>
  <c r="M8" i="59"/>
  <c r="M16" i="59"/>
  <c r="M24" i="59"/>
  <c r="V38" i="59"/>
  <c r="R38" i="59"/>
  <c r="V48" i="59"/>
  <c r="R48" i="59"/>
  <c r="V30" i="59"/>
  <c r="R30" i="59"/>
  <c r="V32" i="59"/>
  <c r="R32" i="59"/>
  <c r="W53" i="59"/>
  <c r="AA53" i="59"/>
  <c r="AA56" i="59"/>
  <c r="R28" i="59"/>
  <c r="V28" i="59"/>
  <c r="R47" i="59"/>
  <c r="V47" i="59"/>
  <c r="V34" i="59"/>
  <c r="R34" i="59"/>
  <c r="R39" i="59"/>
  <c r="V39" i="59"/>
  <c r="AA42" i="59"/>
  <c r="W42" i="59"/>
  <c r="R44" i="59"/>
  <c r="V44" i="59"/>
  <c r="AA50" i="59"/>
  <c r="W50" i="59"/>
  <c r="R52" i="59"/>
  <c r="V52" i="59"/>
  <c r="M34" i="59"/>
  <c r="Q35" i="59"/>
  <c r="Q43" i="59"/>
  <c r="Q51" i="59"/>
  <c r="Q59" i="59"/>
  <c r="M31" i="59"/>
  <c r="M39" i="59"/>
  <c r="Q40" i="59"/>
  <c r="M47" i="59"/>
  <c r="M33" i="59"/>
  <c r="M41" i="59"/>
  <c r="M49" i="59"/>
  <c r="R53" i="59"/>
  <c r="M57" i="59"/>
  <c r="M30" i="59"/>
  <c r="M38" i="59"/>
  <c r="R50" i="59"/>
  <c r="M54" i="59"/>
  <c r="AI32" i="24" l="1"/>
  <c r="W29" i="59"/>
  <c r="AA4" i="59"/>
  <c r="R4" i="59"/>
  <c r="K40" i="58"/>
  <c r="K41" i="58" s="1"/>
  <c r="K38" i="58"/>
  <c r="K42" i="58" s="1"/>
  <c r="AJ29" i="24"/>
  <c r="V55" i="59"/>
  <c r="AA55" i="59" s="1"/>
  <c r="R58" i="59"/>
  <c r="AA12" i="59"/>
  <c r="AF12" i="59" s="1"/>
  <c r="R12" i="59"/>
  <c r="AA58" i="59"/>
  <c r="AF58" i="59" s="1"/>
  <c r="R56" i="59"/>
  <c r="R42" i="59"/>
  <c r="R29" i="59"/>
  <c r="V27" i="59"/>
  <c r="AI33" i="24"/>
  <c r="J19" i="58"/>
  <c r="J36" i="58" s="1"/>
  <c r="J40" i="58" s="1"/>
  <c r="J41" i="58" s="1"/>
  <c r="AN14" i="59"/>
  <c r="AS14" i="59" s="1"/>
  <c r="AA45" i="59"/>
  <c r="AF45" i="59" s="1"/>
  <c r="R45" i="59"/>
  <c r="AA37" i="59"/>
  <c r="AF37" i="59" s="1"/>
  <c r="R37" i="59"/>
  <c r="R20" i="59"/>
  <c r="AI29" i="24"/>
  <c r="AJ33" i="24"/>
  <c r="AJ31" i="24"/>
  <c r="AI31" i="24"/>
  <c r="AJ30" i="24"/>
  <c r="AI30" i="24"/>
  <c r="E173" i="58"/>
  <c r="E170" i="58"/>
  <c r="E171" i="58" s="1"/>
  <c r="E175" i="58" s="1"/>
  <c r="E140" i="58"/>
  <c r="E137" i="58"/>
  <c r="E138" i="58" s="1"/>
  <c r="E142" i="58" s="1"/>
  <c r="E107" i="58"/>
  <c r="E108" i="58" s="1"/>
  <c r="E104" i="58"/>
  <c r="E105" i="58" s="1"/>
  <c r="E109" i="58" s="1"/>
  <c r="E74" i="58"/>
  <c r="E75" i="58" s="1"/>
  <c r="E71" i="58"/>
  <c r="E72" i="58" s="1"/>
  <c r="E76" i="58" s="1"/>
  <c r="AB28" i="24"/>
  <c r="AB34" i="24" s="1"/>
  <c r="E206" i="58"/>
  <c r="E207" i="58" s="1"/>
  <c r="E203" i="58"/>
  <c r="E204" i="58" s="1"/>
  <c r="E208" i="58" s="1"/>
  <c r="AA28" i="24"/>
  <c r="AA34" i="24" s="1"/>
  <c r="L31" i="58"/>
  <c r="L32" i="58"/>
  <c r="L7" i="58" s="1"/>
  <c r="I29" i="58"/>
  <c r="I26" i="58"/>
  <c r="I27" i="58" s="1"/>
  <c r="K32" i="58"/>
  <c r="K7" i="58" s="1"/>
  <c r="K31" i="58"/>
  <c r="Y32" i="58"/>
  <c r="Y7" i="58" s="1"/>
  <c r="Y31" i="58"/>
  <c r="X31" i="58"/>
  <c r="X32" i="58"/>
  <c r="X7" i="58" s="1"/>
  <c r="G25" i="58"/>
  <c r="J25" i="58"/>
  <c r="T4" i="59"/>
  <c r="F152" i="58"/>
  <c r="F169" i="58" s="1"/>
  <c r="F86" i="58"/>
  <c r="F103" i="58" s="1"/>
  <c r="S53" i="58"/>
  <c r="S152" i="58"/>
  <c r="S86" i="58"/>
  <c r="F185" i="58"/>
  <c r="F202" i="58" s="1"/>
  <c r="F119" i="58"/>
  <c r="F136" i="58" s="1"/>
  <c r="F53" i="58"/>
  <c r="F70" i="58" s="1"/>
  <c r="S119" i="58"/>
  <c r="S185" i="58"/>
  <c r="S19" i="58"/>
  <c r="S36" i="58" s="1"/>
  <c r="S37" i="58" s="1"/>
  <c r="S38" i="58" s="1"/>
  <c r="S42" i="58" s="1"/>
  <c r="I30" i="58"/>
  <c r="V14" i="59"/>
  <c r="R14" i="59"/>
  <c r="V6" i="59"/>
  <c r="R6" i="59"/>
  <c r="V22" i="59"/>
  <c r="R22" i="59"/>
  <c r="T29" i="58"/>
  <c r="T30" i="58"/>
  <c r="V29" i="58"/>
  <c r="V26" i="58"/>
  <c r="V27" i="58" s="1"/>
  <c r="V30" i="58"/>
  <c r="U32" i="58"/>
  <c r="U31" i="58"/>
  <c r="W31" i="58"/>
  <c r="W32" i="58"/>
  <c r="S32" i="58"/>
  <c r="S31" i="58"/>
  <c r="H40" i="58"/>
  <c r="H41" i="58" s="1"/>
  <c r="H38" i="58"/>
  <c r="H42" i="58" s="1"/>
  <c r="F40" i="58"/>
  <c r="F41" i="58" s="1"/>
  <c r="F38" i="58"/>
  <c r="F42" i="58" s="1"/>
  <c r="I40" i="58"/>
  <c r="I41" i="58" s="1"/>
  <c r="I38" i="58"/>
  <c r="I42" i="58" s="1"/>
  <c r="F29" i="58"/>
  <c r="F27" i="58"/>
  <c r="F30" i="58"/>
  <c r="G40" i="58"/>
  <c r="G41" i="58" s="1"/>
  <c r="G38" i="58"/>
  <c r="G42" i="58" s="1"/>
  <c r="H27" i="58"/>
  <c r="H30" i="58"/>
  <c r="H29" i="58"/>
  <c r="AA34" i="59"/>
  <c r="W34" i="59"/>
  <c r="V35" i="59"/>
  <c r="R35" i="59"/>
  <c r="AF53" i="59"/>
  <c r="AB53" i="59"/>
  <c r="V23" i="59"/>
  <c r="R23" i="59"/>
  <c r="AA41" i="59"/>
  <c r="W41" i="59"/>
  <c r="W10" i="59"/>
  <c r="AA10" i="59"/>
  <c r="AF21" i="59"/>
  <c r="AB21" i="59"/>
  <c r="AF5" i="59"/>
  <c r="AB5" i="59"/>
  <c r="AA30" i="59"/>
  <c r="W30" i="59"/>
  <c r="W48" i="59"/>
  <c r="AA48" i="59"/>
  <c r="AA52" i="59"/>
  <c r="W52" i="59"/>
  <c r="AA39" i="59"/>
  <c r="W39" i="59"/>
  <c r="AA47" i="59"/>
  <c r="W47" i="59"/>
  <c r="V15" i="59"/>
  <c r="R15" i="59"/>
  <c r="AA31" i="59"/>
  <c r="W31" i="59"/>
  <c r="W26" i="59"/>
  <c r="AA26" i="59"/>
  <c r="AA24" i="59"/>
  <c r="W24" i="59"/>
  <c r="AA25" i="59"/>
  <c r="W25" i="59"/>
  <c r="R26" i="58"/>
  <c r="R27" i="58" s="1"/>
  <c r="R30" i="58"/>
  <c r="R29" i="58"/>
  <c r="AA38" i="59"/>
  <c r="W38" i="59"/>
  <c r="AA54" i="59"/>
  <c r="W54" i="59"/>
  <c r="AA11" i="59"/>
  <c r="W11" i="59"/>
  <c r="V40" i="59"/>
  <c r="R40" i="59"/>
  <c r="AF42" i="59"/>
  <c r="AB42" i="59"/>
  <c r="AA28" i="59"/>
  <c r="W28" i="59"/>
  <c r="V7" i="59"/>
  <c r="R7" i="59"/>
  <c r="AF29" i="59"/>
  <c r="AB29" i="59"/>
  <c r="R40" i="58"/>
  <c r="R41" i="58" s="1"/>
  <c r="R37" i="58"/>
  <c r="R38" i="58" s="1"/>
  <c r="R42" i="58" s="1"/>
  <c r="AF20" i="59"/>
  <c r="AB20" i="59"/>
  <c r="AF13" i="59"/>
  <c r="AB13" i="59"/>
  <c r="AA17" i="59"/>
  <c r="W17" i="59"/>
  <c r="V43" i="59"/>
  <c r="R43" i="59"/>
  <c r="AA33" i="59"/>
  <c r="W33" i="59"/>
  <c r="AA19" i="59"/>
  <c r="W19" i="59"/>
  <c r="AA16" i="59"/>
  <c r="W16" i="59"/>
  <c r="AF50" i="59"/>
  <c r="AB50" i="59"/>
  <c r="W32" i="59"/>
  <c r="AA32" i="59"/>
  <c r="AA57" i="59"/>
  <c r="W57" i="59"/>
  <c r="AA46" i="59"/>
  <c r="W46" i="59"/>
  <c r="E29" i="58"/>
  <c r="E27" i="58"/>
  <c r="E30" i="58"/>
  <c r="AA8" i="59"/>
  <c r="W8" i="59"/>
  <c r="AA9" i="59"/>
  <c r="W9" i="59"/>
  <c r="AF4" i="59"/>
  <c r="AB4" i="59"/>
  <c r="V59" i="59"/>
  <c r="R59" i="59"/>
  <c r="AB37" i="59"/>
  <c r="V51" i="59"/>
  <c r="R51" i="59"/>
  <c r="AA44" i="59"/>
  <c r="W44" i="59"/>
  <c r="AF56" i="59"/>
  <c r="AB56" i="59"/>
  <c r="AA36" i="59"/>
  <c r="W36" i="59"/>
  <c r="AA49" i="59"/>
  <c r="W49" i="59"/>
  <c r="W18" i="59"/>
  <c r="AA18" i="59"/>
  <c r="W55" i="59" l="1"/>
  <c r="AB12" i="59"/>
  <c r="AB45" i="59"/>
  <c r="AB58" i="59"/>
  <c r="W27" i="59"/>
  <c r="AA27" i="59"/>
  <c r="J37" i="58"/>
  <c r="J38" i="58" s="1"/>
  <c r="J42" i="58" s="1"/>
  <c r="E174" i="58"/>
  <c r="AC32" i="24" s="1"/>
  <c r="U32" i="24"/>
  <c r="F173" i="58"/>
  <c r="F170" i="58"/>
  <c r="F171" i="58" s="1"/>
  <c r="F175" i="58" s="1"/>
  <c r="F140" i="58"/>
  <c r="F137" i="58"/>
  <c r="F138" i="58" s="1"/>
  <c r="F142" i="58" s="1"/>
  <c r="E141" i="58"/>
  <c r="AC31" i="24" s="1"/>
  <c r="U31" i="24"/>
  <c r="F107" i="58"/>
  <c r="F108" i="58" s="1"/>
  <c r="F104" i="58"/>
  <c r="F105" i="58" s="1"/>
  <c r="F109" i="58" s="1"/>
  <c r="F71" i="58"/>
  <c r="F72" i="58" s="1"/>
  <c r="F76" i="58" s="1"/>
  <c r="F74" i="58"/>
  <c r="F75" i="58" s="1"/>
  <c r="AI28" i="24"/>
  <c r="AI34" i="24" s="1"/>
  <c r="AJ28" i="24"/>
  <c r="AJ34" i="24" s="1"/>
  <c r="F206" i="58"/>
  <c r="F207" i="58" s="1"/>
  <c r="F203" i="58"/>
  <c r="F204" i="58" s="1"/>
  <c r="F208" i="58" s="1"/>
  <c r="H32" i="58"/>
  <c r="H31" i="58"/>
  <c r="G29" i="58"/>
  <c r="G26" i="58"/>
  <c r="G27" i="58" s="1"/>
  <c r="J30" i="58"/>
  <c r="J26" i="58"/>
  <c r="J27" i="58" s="1"/>
  <c r="I32" i="58"/>
  <c r="I31" i="58"/>
  <c r="E32" i="58"/>
  <c r="E7" i="58" s="1"/>
  <c r="E31" i="58"/>
  <c r="F32" i="58"/>
  <c r="F31" i="58"/>
  <c r="G30" i="58"/>
  <c r="J29" i="58"/>
  <c r="U33" i="24"/>
  <c r="AC33" i="24"/>
  <c r="S40" i="58"/>
  <c r="S41" i="58" s="1"/>
  <c r="AC29" i="24"/>
  <c r="U29" i="24"/>
  <c r="AC30" i="24"/>
  <c r="U30" i="24"/>
  <c r="AG13" i="59"/>
  <c r="AK13" i="59"/>
  <c r="AA14" i="59"/>
  <c r="W14" i="59"/>
  <c r="AA6" i="59"/>
  <c r="W6" i="59"/>
  <c r="AG20" i="59"/>
  <c r="AK20" i="59"/>
  <c r="AG37" i="59"/>
  <c r="AK37" i="59"/>
  <c r="AG5" i="59"/>
  <c r="AK5" i="59"/>
  <c r="AG56" i="59"/>
  <c r="AK56" i="59"/>
  <c r="AG50" i="59"/>
  <c r="AK50" i="59"/>
  <c r="AG12" i="59"/>
  <c r="AK12" i="59"/>
  <c r="AG58" i="59"/>
  <c r="AK58" i="59"/>
  <c r="AG4" i="59"/>
  <c r="AK4" i="59"/>
  <c r="AG21" i="59"/>
  <c r="AK21" i="59"/>
  <c r="AG53" i="59"/>
  <c r="AK53" i="59"/>
  <c r="AA22" i="59"/>
  <c r="W22" i="59"/>
  <c r="AG45" i="59"/>
  <c r="AK45" i="59"/>
  <c r="AG29" i="59"/>
  <c r="AK29" i="59"/>
  <c r="AG42" i="59"/>
  <c r="AK42" i="59"/>
  <c r="Y4" i="59"/>
  <c r="G152" i="58"/>
  <c r="G169" i="58" s="1"/>
  <c r="G86" i="58"/>
  <c r="G103" i="58" s="1"/>
  <c r="T152" i="58"/>
  <c r="T86" i="58"/>
  <c r="G185" i="58"/>
  <c r="G202" i="58" s="1"/>
  <c r="G119" i="58"/>
  <c r="G136" i="58" s="1"/>
  <c r="G53" i="58"/>
  <c r="G70" i="58" s="1"/>
  <c r="T185" i="58"/>
  <c r="T119" i="58"/>
  <c r="T53" i="58"/>
  <c r="T19" i="58"/>
  <c r="T36" i="58" s="1"/>
  <c r="S7" i="58"/>
  <c r="U28" i="24"/>
  <c r="T32" i="58"/>
  <c r="T31" i="58"/>
  <c r="V31" i="58"/>
  <c r="V32" i="58"/>
  <c r="AB11" i="59"/>
  <c r="AF11" i="59"/>
  <c r="AF48" i="59"/>
  <c r="AB48" i="59"/>
  <c r="AB55" i="59"/>
  <c r="AF55" i="59"/>
  <c r="AF9" i="59"/>
  <c r="AB9" i="59"/>
  <c r="AF46" i="59"/>
  <c r="AB46" i="59"/>
  <c r="AB16" i="59"/>
  <c r="AF16" i="59"/>
  <c r="AF17" i="59"/>
  <c r="AB17" i="59"/>
  <c r="AF54" i="59"/>
  <c r="AB54" i="59"/>
  <c r="AB31" i="59"/>
  <c r="AF31" i="59"/>
  <c r="AF10" i="59"/>
  <c r="AB10" i="59"/>
  <c r="AB36" i="59"/>
  <c r="AF36" i="59"/>
  <c r="AF8" i="59"/>
  <c r="AB8" i="59"/>
  <c r="AB57" i="59"/>
  <c r="AF57" i="59"/>
  <c r="AB19" i="59"/>
  <c r="AF19" i="59"/>
  <c r="AB47" i="59"/>
  <c r="AF47" i="59"/>
  <c r="AF30" i="59"/>
  <c r="AB30" i="59"/>
  <c r="AB41" i="59"/>
  <c r="AF41" i="59"/>
  <c r="W35" i="59"/>
  <c r="AA35" i="59"/>
  <c r="AB28" i="59"/>
  <c r="AF28" i="59"/>
  <c r="AF32" i="59"/>
  <c r="AB32" i="59"/>
  <c r="W7" i="59"/>
  <c r="AA7" i="59"/>
  <c r="W40" i="59"/>
  <c r="AA40" i="59"/>
  <c r="AF38" i="59"/>
  <c r="AB38" i="59"/>
  <c r="AF25" i="59"/>
  <c r="AB25" i="59"/>
  <c r="W15" i="59"/>
  <c r="AA15" i="59"/>
  <c r="W59" i="59"/>
  <c r="AA59" i="59"/>
  <c r="AB33" i="59"/>
  <c r="AF33" i="59"/>
  <c r="AB39" i="59"/>
  <c r="AF39" i="59"/>
  <c r="W23" i="59"/>
  <c r="AA23" i="59"/>
  <c r="AF18" i="59"/>
  <c r="AB18" i="59"/>
  <c r="AB44" i="59"/>
  <c r="AF44" i="59"/>
  <c r="AB24" i="59"/>
  <c r="AF24" i="59"/>
  <c r="AB49" i="59"/>
  <c r="AF49" i="59"/>
  <c r="W51" i="59"/>
  <c r="AA51" i="59"/>
  <c r="W43" i="59"/>
  <c r="AA43" i="59"/>
  <c r="R32" i="58"/>
  <c r="R7" i="58" s="1"/>
  <c r="R31" i="58"/>
  <c r="AF26" i="59"/>
  <c r="AB26" i="59"/>
  <c r="AB52" i="59"/>
  <c r="AF52" i="59"/>
  <c r="AF34" i="59"/>
  <c r="AB34" i="59"/>
  <c r="AD28" i="24" l="1"/>
  <c r="AF27" i="59"/>
  <c r="AB27" i="59"/>
  <c r="AL29" i="59"/>
  <c r="AP29" i="59"/>
  <c r="AL21" i="59"/>
  <c r="AP21" i="59"/>
  <c r="AL50" i="59"/>
  <c r="AP50" i="59"/>
  <c r="AL20" i="59"/>
  <c r="AP20" i="59"/>
  <c r="AL45" i="59"/>
  <c r="AP45" i="59"/>
  <c r="AL58" i="59"/>
  <c r="AP58" i="59"/>
  <c r="AL5" i="59"/>
  <c r="AP5" i="59"/>
  <c r="AL4" i="59"/>
  <c r="AP4" i="59"/>
  <c r="AL56" i="59"/>
  <c r="AP56" i="59"/>
  <c r="AL42" i="59"/>
  <c r="AP42" i="59"/>
  <c r="AL53" i="59"/>
  <c r="AP53" i="59"/>
  <c r="AL12" i="59"/>
  <c r="AP12" i="59"/>
  <c r="AL37" i="59"/>
  <c r="AP37" i="59"/>
  <c r="AL13" i="59"/>
  <c r="AP13" i="59"/>
  <c r="G173" i="58"/>
  <c r="G170" i="58"/>
  <c r="G171" i="58" s="1"/>
  <c r="G175" i="58" s="1"/>
  <c r="F174" i="58"/>
  <c r="AD32" i="24" s="1"/>
  <c r="V32" i="24"/>
  <c r="F141" i="58"/>
  <c r="AD31" i="24" s="1"/>
  <c r="V31" i="24"/>
  <c r="G140" i="58"/>
  <c r="G137" i="58"/>
  <c r="G138" i="58" s="1"/>
  <c r="G142" i="58" s="1"/>
  <c r="G107" i="58"/>
  <c r="G108" i="58" s="1"/>
  <c r="G104" i="58"/>
  <c r="G105" i="58" s="1"/>
  <c r="G109" i="58" s="1"/>
  <c r="G74" i="58"/>
  <c r="G75" i="58" s="1"/>
  <c r="G71" i="58"/>
  <c r="G72" i="58" s="1"/>
  <c r="G76" i="58" s="1"/>
  <c r="G206" i="58"/>
  <c r="G207" i="58" s="1"/>
  <c r="G203" i="58"/>
  <c r="G204" i="58" s="1"/>
  <c r="G208" i="58" s="1"/>
  <c r="G32" i="58"/>
  <c r="G31" i="58"/>
  <c r="J32" i="58"/>
  <c r="J31" i="58"/>
  <c r="AD33" i="24"/>
  <c r="V33" i="24"/>
  <c r="V28" i="24"/>
  <c r="AD29" i="24"/>
  <c r="V29" i="24"/>
  <c r="F7" i="58"/>
  <c r="AD30" i="24"/>
  <c r="V30" i="24"/>
  <c r="AG34" i="59"/>
  <c r="AK34" i="59"/>
  <c r="AG25" i="59"/>
  <c r="AK25" i="59"/>
  <c r="AG32" i="59"/>
  <c r="AK32" i="59"/>
  <c r="AG30" i="59"/>
  <c r="AK30" i="59"/>
  <c r="AG8" i="59"/>
  <c r="AK8" i="59"/>
  <c r="AG54" i="59"/>
  <c r="AK54" i="59"/>
  <c r="AG9" i="59"/>
  <c r="AK9" i="59"/>
  <c r="AD4" i="59"/>
  <c r="H152" i="58"/>
  <c r="H169" i="58" s="1"/>
  <c r="U152" i="58"/>
  <c r="U86" i="58"/>
  <c r="H86" i="58"/>
  <c r="H103" i="58" s="1"/>
  <c r="H185" i="58"/>
  <c r="H202" i="58" s="1"/>
  <c r="H119" i="58"/>
  <c r="H136" i="58" s="1"/>
  <c r="H53" i="58"/>
  <c r="H70" i="58" s="1"/>
  <c r="U185" i="58"/>
  <c r="U119" i="58"/>
  <c r="U53" i="58"/>
  <c r="U19" i="58"/>
  <c r="U36" i="58" s="1"/>
  <c r="AF6" i="59"/>
  <c r="AB6" i="59"/>
  <c r="AG44" i="59"/>
  <c r="AK44" i="59"/>
  <c r="AG33" i="59"/>
  <c r="AK33" i="59"/>
  <c r="AG28" i="59"/>
  <c r="AK28" i="59"/>
  <c r="AG47" i="59"/>
  <c r="AK47" i="59"/>
  <c r="AG36" i="59"/>
  <c r="AK36" i="59"/>
  <c r="AG55" i="59"/>
  <c r="AK55" i="59"/>
  <c r="AG46" i="59"/>
  <c r="AK46" i="59"/>
  <c r="AG24" i="59"/>
  <c r="AK24" i="59"/>
  <c r="AG38" i="59"/>
  <c r="AK38" i="59"/>
  <c r="AG17" i="59"/>
  <c r="AK17" i="59"/>
  <c r="AB22" i="59"/>
  <c r="AF22" i="59"/>
  <c r="AF14" i="59"/>
  <c r="AB14" i="59"/>
  <c r="AG19" i="59"/>
  <c r="AK19" i="59"/>
  <c r="AG16" i="59"/>
  <c r="AK16" i="59"/>
  <c r="AG39" i="59"/>
  <c r="AK39" i="59"/>
  <c r="AG52" i="59"/>
  <c r="AK52" i="59"/>
  <c r="AG26" i="59"/>
  <c r="AK26" i="59"/>
  <c r="AG18" i="59"/>
  <c r="AK18" i="59"/>
  <c r="AG10" i="59"/>
  <c r="AK10" i="59"/>
  <c r="AG48" i="59"/>
  <c r="AK48" i="59"/>
  <c r="AG49" i="59"/>
  <c r="AK49" i="59"/>
  <c r="AG41" i="59"/>
  <c r="AK41" i="59"/>
  <c r="AG57" i="59"/>
  <c r="AK57" i="59"/>
  <c r="AG31" i="59"/>
  <c r="AK31" i="59"/>
  <c r="AG11" i="59"/>
  <c r="AK11" i="59"/>
  <c r="T40" i="58"/>
  <c r="T37" i="58"/>
  <c r="T38" i="58" s="1"/>
  <c r="T42" i="58" s="1"/>
  <c r="T7" i="58" s="1"/>
  <c r="AC28" i="24"/>
  <c r="U34" i="24"/>
  <c r="AF43" i="59"/>
  <c r="AB43" i="59"/>
  <c r="AF51" i="59"/>
  <c r="AB51" i="59"/>
  <c r="AF59" i="59"/>
  <c r="AB59" i="59"/>
  <c r="AF40" i="59"/>
  <c r="AB40" i="59"/>
  <c r="AF35" i="59"/>
  <c r="AB35" i="59"/>
  <c r="AF23" i="59"/>
  <c r="AB23" i="59"/>
  <c r="AF15" i="59"/>
  <c r="AB15" i="59"/>
  <c r="AF7" i="59"/>
  <c r="AB7" i="59"/>
  <c r="AK27" i="59" l="1"/>
  <c r="AG27" i="59"/>
  <c r="AQ13" i="59"/>
  <c r="AU13" i="59"/>
  <c r="AV13" i="59" s="1"/>
  <c r="AL31" i="59"/>
  <c r="AP31" i="59"/>
  <c r="AQ53" i="59"/>
  <c r="AU53" i="59"/>
  <c r="AV53" i="59" s="1"/>
  <c r="AQ5" i="59"/>
  <c r="AU5" i="59"/>
  <c r="AV5" i="59" s="1"/>
  <c r="AQ20" i="59"/>
  <c r="AU20" i="59"/>
  <c r="AV20" i="59" s="1"/>
  <c r="AQ58" i="59"/>
  <c r="AU58" i="59"/>
  <c r="AV58" i="59" s="1"/>
  <c r="AL52" i="59"/>
  <c r="AP52" i="59"/>
  <c r="AL47" i="59"/>
  <c r="AP47" i="59"/>
  <c r="AL25" i="59"/>
  <c r="AP25" i="59"/>
  <c r="AL11" i="59"/>
  <c r="AP11" i="59"/>
  <c r="AL49" i="59"/>
  <c r="AP49" i="59"/>
  <c r="AL26" i="59"/>
  <c r="AP26" i="59"/>
  <c r="AL19" i="59"/>
  <c r="AP19" i="59"/>
  <c r="AL38" i="59"/>
  <c r="AP38" i="59"/>
  <c r="AL36" i="59"/>
  <c r="AP36" i="59"/>
  <c r="AL44" i="59"/>
  <c r="AP44" i="59"/>
  <c r="AL9" i="59"/>
  <c r="AP9" i="59"/>
  <c r="AL32" i="59"/>
  <c r="AP32" i="59"/>
  <c r="AQ37" i="59"/>
  <c r="AU37" i="59"/>
  <c r="AV37" i="59" s="1"/>
  <c r="AQ56" i="59"/>
  <c r="AU56" i="59"/>
  <c r="AV56" i="59" s="1"/>
  <c r="AQ21" i="59"/>
  <c r="AU21" i="59"/>
  <c r="AV21" i="59" s="1"/>
  <c r="AQ50" i="59"/>
  <c r="AU50" i="59"/>
  <c r="AV50" i="59" s="1"/>
  <c r="AL48" i="59"/>
  <c r="AP48" i="59"/>
  <c r="AL24" i="59"/>
  <c r="AP24" i="59"/>
  <c r="AL54" i="59"/>
  <c r="AP54" i="59"/>
  <c r="AL57" i="59"/>
  <c r="AP57" i="59"/>
  <c r="AL10" i="59"/>
  <c r="AP10" i="59"/>
  <c r="AL39" i="59"/>
  <c r="AP39" i="59"/>
  <c r="AL46" i="59"/>
  <c r="AP46" i="59"/>
  <c r="AL28" i="59"/>
  <c r="AP28" i="59"/>
  <c r="AL8" i="59"/>
  <c r="AP8" i="59"/>
  <c r="AL34" i="59"/>
  <c r="AP34" i="59"/>
  <c r="AQ12" i="59"/>
  <c r="AU12" i="59"/>
  <c r="AV12" i="59" s="1"/>
  <c r="AQ4" i="59"/>
  <c r="AU4" i="59"/>
  <c r="AV4" i="59" s="1"/>
  <c r="AQ45" i="59"/>
  <c r="AU45" i="59"/>
  <c r="AV45" i="59" s="1"/>
  <c r="AQ29" i="59"/>
  <c r="AU29" i="59"/>
  <c r="AV29" i="59" s="1"/>
  <c r="AQ42" i="59"/>
  <c r="AU42" i="59"/>
  <c r="AV42" i="59" s="1"/>
  <c r="AL41" i="59"/>
  <c r="AP41" i="59"/>
  <c r="AL18" i="59"/>
  <c r="AP18" i="59"/>
  <c r="AL16" i="59"/>
  <c r="AP16" i="59"/>
  <c r="AL17" i="59"/>
  <c r="AP17" i="59"/>
  <c r="AL55" i="59"/>
  <c r="AP55" i="59"/>
  <c r="AL33" i="59"/>
  <c r="AP33" i="59"/>
  <c r="AL30" i="59"/>
  <c r="AP30" i="59"/>
  <c r="H173" i="58"/>
  <c r="H170" i="58"/>
  <c r="H171" i="58" s="1"/>
  <c r="H175" i="58" s="1"/>
  <c r="G174" i="58"/>
  <c r="AE32" i="24" s="1"/>
  <c r="W32" i="24"/>
  <c r="H140" i="58"/>
  <c r="H137" i="58"/>
  <c r="H138" i="58" s="1"/>
  <c r="H142" i="58" s="1"/>
  <c r="G141" i="58"/>
  <c r="AE31" i="24" s="1"/>
  <c r="W31" i="24"/>
  <c r="H107" i="58"/>
  <c r="H108" i="58" s="1"/>
  <c r="H104" i="58"/>
  <c r="H105" i="58" s="1"/>
  <c r="H109" i="58" s="1"/>
  <c r="H71" i="58"/>
  <c r="H72" i="58" s="1"/>
  <c r="H76" i="58" s="1"/>
  <c r="H74" i="58"/>
  <c r="H75" i="58" s="1"/>
  <c r="H206" i="58"/>
  <c r="H207" i="58" s="1"/>
  <c r="H203" i="58"/>
  <c r="H204" i="58" s="1"/>
  <c r="H208" i="58" s="1"/>
  <c r="AE33" i="24"/>
  <c r="W33" i="24"/>
  <c r="G7" i="58"/>
  <c r="V34" i="24"/>
  <c r="AE30" i="24"/>
  <c r="W30" i="24"/>
  <c r="AE29" i="24"/>
  <c r="W29" i="24"/>
  <c r="AG14" i="59"/>
  <c r="AK14" i="59"/>
  <c r="AG59" i="59"/>
  <c r="AK59" i="59"/>
  <c r="AG22" i="59"/>
  <c r="AK22" i="59"/>
  <c r="AG23" i="59"/>
  <c r="AK23" i="59"/>
  <c r="AG51" i="59"/>
  <c r="AK51" i="59"/>
  <c r="T41" i="58"/>
  <c r="AE28" i="24" s="1"/>
  <c r="W28" i="24"/>
  <c r="AG6" i="59"/>
  <c r="AK6" i="59"/>
  <c r="U37" i="58"/>
  <c r="U38" i="58" s="1"/>
  <c r="U42" i="58" s="1"/>
  <c r="U7" i="58" s="1"/>
  <c r="U40" i="58"/>
  <c r="AG43" i="59"/>
  <c r="AK43" i="59"/>
  <c r="AG35" i="59"/>
  <c r="AK35" i="59"/>
  <c r="AG15" i="59"/>
  <c r="AK15" i="59"/>
  <c r="AG7" i="59"/>
  <c r="AK7" i="59"/>
  <c r="AG40" i="59"/>
  <c r="AK40" i="59"/>
  <c r="V152" i="58"/>
  <c r="V86" i="58"/>
  <c r="I53" i="58"/>
  <c r="I70" i="58" s="1"/>
  <c r="I185" i="58"/>
  <c r="I202" i="58" s="1"/>
  <c r="I119" i="58"/>
  <c r="I136" i="58" s="1"/>
  <c r="V185" i="58"/>
  <c r="V119" i="58"/>
  <c r="V53" i="58"/>
  <c r="I152" i="58"/>
  <c r="I169" i="58" s="1"/>
  <c r="I86" i="58"/>
  <c r="I103" i="58" s="1"/>
  <c r="AI4" i="59"/>
  <c r="AN4" i="59" s="1"/>
  <c r="V19" i="58"/>
  <c r="V36" i="58" s="1"/>
  <c r="AL27" i="59" l="1"/>
  <c r="AP27" i="59"/>
  <c r="X152" i="58"/>
  <c r="X19" i="58"/>
  <c r="K86" i="58"/>
  <c r="X119" i="58"/>
  <c r="K185" i="58"/>
  <c r="K53" i="58"/>
  <c r="X86" i="58"/>
  <c r="K152" i="58"/>
  <c r="AS4" i="59"/>
  <c r="X185" i="58"/>
  <c r="X53" i="58"/>
  <c r="K119" i="58"/>
  <c r="AQ41" i="59"/>
  <c r="AU41" i="59"/>
  <c r="AV41" i="59" s="1"/>
  <c r="AQ36" i="59"/>
  <c r="AU36" i="59"/>
  <c r="AV36" i="59" s="1"/>
  <c r="AQ33" i="59"/>
  <c r="AU33" i="59"/>
  <c r="AV33" i="59" s="1"/>
  <c r="AQ18" i="59"/>
  <c r="AU18" i="59"/>
  <c r="AV18" i="59" s="1"/>
  <c r="AQ8" i="59"/>
  <c r="AU8" i="59"/>
  <c r="AV8" i="59" s="1"/>
  <c r="AQ10" i="59"/>
  <c r="AU10" i="59"/>
  <c r="AV10" i="59" s="1"/>
  <c r="AQ48" i="59"/>
  <c r="AU48" i="59"/>
  <c r="AV48" i="59" s="1"/>
  <c r="AQ44" i="59"/>
  <c r="AU44" i="59"/>
  <c r="AV44" i="59" s="1"/>
  <c r="AQ26" i="59"/>
  <c r="AU26" i="59"/>
  <c r="AV26" i="59" s="1"/>
  <c r="AQ47" i="59"/>
  <c r="AU47" i="59"/>
  <c r="AV47" i="59" s="1"/>
  <c r="AQ49" i="59"/>
  <c r="AU49" i="59"/>
  <c r="AV49" i="59" s="1"/>
  <c r="AL15" i="59"/>
  <c r="AP15" i="59"/>
  <c r="AL6" i="59"/>
  <c r="AP6" i="59"/>
  <c r="AL22" i="59"/>
  <c r="AP22" i="59"/>
  <c r="AQ57" i="59"/>
  <c r="AU57" i="59"/>
  <c r="AV57" i="59" s="1"/>
  <c r="AQ17" i="59"/>
  <c r="AU17" i="59"/>
  <c r="AV17" i="59" s="1"/>
  <c r="AQ46" i="59"/>
  <c r="AU46" i="59"/>
  <c r="AV46" i="59" s="1"/>
  <c r="AQ54" i="59"/>
  <c r="AU54" i="59"/>
  <c r="AV54" i="59" s="1"/>
  <c r="AQ32" i="59"/>
  <c r="AU32" i="59"/>
  <c r="AV32" i="59" s="1"/>
  <c r="AQ38" i="59"/>
  <c r="AU38" i="59"/>
  <c r="AV38" i="59" s="1"/>
  <c r="AQ11" i="59"/>
  <c r="AU11" i="59"/>
  <c r="AV11" i="59" s="1"/>
  <c r="AQ31" i="59"/>
  <c r="AU31" i="59"/>
  <c r="AV31" i="59" s="1"/>
  <c r="AQ52" i="59"/>
  <c r="AU52" i="59"/>
  <c r="AV52" i="59" s="1"/>
  <c r="AL35" i="59"/>
  <c r="AP35" i="59"/>
  <c r="AL59" i="59"/>
  <c r="AP59" i="59"/>
  <c r="AL40" i="59"/>
  <c r="AP40" i="59"/>
  <c r="AL43" i="59"/>
  <c r="AP43" i="59"/>
  <c r="AL51" i="59"/>
  <c r="AP51" i="59"/>
  <c r="AL14" i="59"/>
  <c r="AP14" i="59"/>
  <c r="AQ55" i="59"/>
  <c r="AU55" i="59"/>
  <c r="AV55" i="59" s="1"/>
  <c r="AQ28" i="59"/>
  <c r="AU28" i="59"/>
  <c r="AV28" i="59" s="1"/>
  <c r="AQ30" i="59"/>
  <c r="AU30" i="59"/>
  <c r="AV30" i="59" s="1"/>
  <c r="AQ16" i="59"/>
  <c r="AU16" i="59"/>
  <c r="AV16" i="59" s="1"/>
  <c r="AQ34" i="59"/>
  <c r="AU34" i="59"/>
  <c r="AV34" i="59" s="1"/>
  <c r="AQ39" i="59"/>
  <c r="AU39" i="59"/>
  <c r="AV39" i="59" s="1"/>
  <c r="AQ24" i="59"/>
  <c r="AU24" i="59"/>
  <c r="AV24" i="59" s="1"/>
  <c r="AQ9" i="59"/>
  <c r="AU9" i="59"/>
  <c r="AV9" i="59" s="1"/>
  <c r="AQ19" i="59"/>
  <c r="AU19" i="59"/>
  <c r="AV19" i="59" s="1"/>
  <c r="AQ25" i="59"/>
  <c r="AU25" i="59"/>
  <c r="AV25" i="59" s="1"/>
  <c r="AL7" i="59"/>
  <c r="AP7" i="59"/>
  <c r="AL23" i="59"/>
  <c r="AP23" i="59"/>
  <c r="I173" i="58"/>
  <c r="I170" i="58"/>
  <c r="I171" i="58" s="1"/>
  <c r="I175" i="58" s="1"/>
  <c r="H174" i="58"/>
  <c r="AF32" i="24" s="1"/>
  <c r="X32" i="24"/>
  <c r="I140" i="58"/>
  <c r="I137" i="58"/>
  <c r="I138" i="58" s="1"/>
  <c r="I142" i="58" s="1"/>
  <c r="H141" i="58"/>
  <c r="AF31" i="24" s="1"/>
  <c r="X31" i="24"/>
  <c r="I107" i="58"/>
  <c r="I108" i="58" s="1"/>
  <c r="I104" i="58"/>
  <c r="I105" i="58" s="1"/>
  <c r="I109" i="58" s="1"/>
  <c r="I71" i="58"/>
  <c r="I72" i="58" s="1"/>
  <c r="I76" i="58" s="1"/>
  <c r="I74" i="58"/>
  <c r="I75" i="58" s="1"/>
  <c r="I206" i="58"/>
  <c r="I207" i="58" s="1"/>
  <c r="I203" i="58"/>
  <c r="I204" i="58" s="1"/>
  <c r="I208" i="58" s="1"/>
  <c r="AF33" i="24"/>
  <c r="X33" i="24"/>
  <c r="H7" i="58"/>
  <c r="W34" i="24"/>
  <c r="AF30" i="24"/>
  <c r="X30" i="24"/>
  <c r="AF29" i="24"/>
  <c r="X29" i="24"/>
  <c r="J185" i="58"/>
  <c r="J202" i="58" s="1"/>
  <c r="J119" i="58"/>
  <c r="J136" i="58" s="1"/>
  <c r="J53" i="58"/>
  <c r="J70" i="58" s="1"/>
  <c r="W185" i="58"/>
  <c r="W119" i="58"/>
  <c r="W53" i="58"/>
  <c r="W86" i="58"/>
  <c r="W152" i="58"/>
  <c r="J152" i="58"/>
  <c r="J169" i="58" s="1"/>
  <c r="J86" i="58"/>
  <c r="J103" i="58" s="1"/>
  <c r="W19" i="58"/>
  <c r="W36" i="58" s="1"/>
  <c r="V40" i="58"/>
  <c r="V37" i="58"/>
  <c r="V38" i="58" s="1"/>
  <c r="V42" i="58" s="1"/>
  <c r="V7" i="58" s="1"/>
  <c r="U41" i="58"/>
  <c r="AF28" i="24" s="1"/>
  <c r="X28" i="24"/>
  <c r="N61" i="24"/>
  <c r="G61" i="24"/>
  <c r="H61" i="24" s="1"/>
  <c r="N60" i="24"/>
  <c r="G60" i="24"/>
  <c r="O60" i="24" s="1"/>
  <c r="N59" i="24"/>
  <c r="G59" i="24"/>
  <c r="H59" i="24" s="1"/>
  <c r="N58" i="24"/>
  <c r="G58" i="24"/>
  <c r="O58" i="24" s="1"/>
  <c r="N57" i="24"/>
  <c r="G57" i="24"/>
  <c r="H57" i="24" s="1"/>
  <c r="N56" i="24"/>
  <c r="G56" i="24"/>
  <c r="O56" i="24" s="1"/>
  <c r="AQ27" i="59" l="1"/>
  <c r="AU27" i="59"/>
  <c r="AV27" i="59" s="1"/>
  <c r="AQ40" i="59"/>
  <c r="AU40" i="59"/>
  <c r="AV40" i="59" s="1"/>
  <c r="AQ22" i="59"/>
  <c r="AU22" i="59"/>
  <c r="AV22" i="59" s="1"/>
  <c r="AQ14" i="59"/>
  <c r="AU14" i="59"/>
  <c r="AV14" i="59" s="1"/>
  <c r="AQ6" i="59"/>
  <c r="AU6" i="59"/>
  <c r="AV6" i="59" s="1"/>
  <c r="AQ59" i="59"/>
  <c r="AU59" i="59"/>
  <c r="AV59" i="59" s="1"/>
  <c r="AQ7" i="59"/>
  <c r="AU7" i="59"/>
  <c r="AV7" i="59" s="1"/>
  <c r="AQ51" i="59"/>
  <c r="AU51" i="59"/>
  <c r="AV51" i="59" s="1"/>
  <c r="AQ35" i="59"/>
  <c r="AU35" i="59"/>
  <c r="AV35" i="59" s="1"/>
  <c r="AQ15" i="59"/>
  <c r="AU15" i="59"/>
  <c r="AV15" i="59" s="1"/>
  <c r="AQ23" i="59"/>
  <c r="AU23" i="59"/>
  <c r="AV23" i="59" s="1"/>
  <c r="AQ43" i="59"/>
  <c r="AU43" i="59"/>
  <c r="AV43" i="59" s="1"/>
  <c r="Y152" i="58"/>
  <c r="Y19" i="58"/>
  <c r="L86" i="58"/>
  <c r="Y119" i="58"/>
  <c r="L185" i="58"/>
  <c r="L53" i="58"/>
  <c r="Y86" i="58"/>
  <c r="L152" i="58"/>
  <c r="Y185" i="58"/>
  <c r="Y53" i="58"/>
  <c r="L119" i="58"/>
  <c r="J173" i="58"/>
  <c r="J170" i="58"/>
  <c r="J171" i="58" s="1"/>
  <c r="J175" i="58" s="1"/>
  <c r="I174" i="58"/>
  <c r="AG32" i="24" s="1"/>
  <c r="Y32" i="24"/>
  <c r="J140" i="58"/>
  <c r="J137" i="58"/>
  <c r="J138" i="58" s="1"/>
  <c r="J142" i="58" s="1"/>
  <c r="I141" i="58"/>
  <c r="AG31" i="24" s="1"/>
  <c r="Y31" i="24"/>
  <c r="J107" i="58"/>
  <c r="J108" i="58" s="1"/>
  <c r="J104" i="58"/>
  <c r="J105" i="58" s="1"/>
  <c r="J109" i="58" s="1"/>
  <c r="J71" i="58"/>
  <c r="J72" i="58" s="1"/>
  <c r="J76" i="58" s="1"/>
  <c r="J74" i="58"/>
  <c r="J75" i="58" s="1"/>
  <c r="J206" i="58"/>
  <c r="J207" i="58" s="1"/>
  <c r="J203" i="58"/>
  <c r="J204" i="58" s="1"/>
  <c r="J208" i="58" s="1"/>
  <c r="I7" i="58"/>
  <c r="AG33" i="24"/>
  <c r="Y33" i="24"/>
  <c r="X34" i="24"/>
  <c r="AG29" i="24"/>
  <c r="Y29" i="24"/>
  <c r="AG30" i="24"/>
  <c r="Y30" i="24"/>
  <c r="V41" i="58"/>
  <c r="AG28" i="24" s="1"/>
  <c r="Y28" i="24"/>
  <c r="W40" i="58"/>
  <c r="W37" i="58"/>
  <c r="W38" i="58" s="1"/>
  <c r="W42" i="58" s="1"/>
  <c r="W7" i="58" s="1"/>
  <c r="Z7" i="58" s="1"/>
  <c r="O57" i="24"/>
  <c r="O59" i="24"/>
  <c r="O61" i="24"/>
  <c r="H56" i="24"/>
  <c r="H58" i="24"/>
  <c r="H60" i="24"/>
  <c r="J174" i="58" l="1"/>
  <c r="AH32" i="24" s="1"/>
  <c r="Z32" i="24"/>
  <c r="J141" i="58"/>
  <c r="AH31" i="24" s="1"/>
  <c r="Z31" i="24"/>
  <c r="J7" i="58"/>
  <c r="M7" i="58" s="1"/>
  <c r="AH33" i="24"/>
  <c r="Z33" i="24"/>
  <c r="Y34" i="24"/>
  <c r="AH30" i="24"/>
  <c r="Z30" i="24"/>
  <c r="AH29" i="24"/>
  <c r="Z29" i="24"/>
  <c r="W41" i="58"/>
  <c r="AH28" i="24" s="1"/>
  <c r="Z28" i="24"/>
  <c r="D57" i="38"/>
  <c r="D43" i="38"/>
  <c r="D29" i="38"/>
  <c r="D30" i="38"/>
  <c r="D31" i="38"/>
  <c r="D32" i="38"/>
  <c r="D33" i="38"/>
  <c r="D34" i="38"/>
  <c r="D35" i="38"/>
  <c r="D36" i="38"/>
  <c r="D37" i="38"/>
  <c r="AK33" i="24" l="1"/>
  <c r="AK32" i="24"/>
  <c r="AK31" i="24"/>
  <c r="AK28" i="24"/>
  <c r="AK30" i="24"/>
  <c r="AK29" i="24"/>
  <c r="Z34" i="24"/>
  <c r="P58" i="27"/>
  <c r="G13" i="24"/>
  <c r="H13" i="24" s="1"/>
  <c r="G14" i="24"/>
  <c r="H14" i="24" s="1"/>
  <c r="G15" i="24"/>
  <c r="H15" i="24" s="1"/>
  <c r="G16" i="24"/>
  <c r="H16" i="24" s="1"/>
  <c r="G17" i="24"/>
  <c r="H17" i="24" s="1"/>
  <c r="G18" i="24"/>
  <c r="H18" i="24" s="1"/>
  <c r="G19" i="24"/>
  <c r="H19" i="24"/>
  <c r="G20" i="24"/>
  <c r="H20" i="24" s="1"/>
  <c r="G21" i="24"/>
  <c r="H21" i="24" s="1"/>
  <c r="G45" i="24"/>
  <c r="G46" i="24"/>
  <c r="G47" i="24"/>
  <c r="G48" i="24"/>
  <c r="G49" i="24"/>
  <c r="G50" i="24"/>
  <c r="G51" i="24"/>
  <c r="G52" i="24"/>
  <c r="H51" i="24" l="1"/>
  <c r="H50" i="24"/>
  <c r="H47" i="24"/>
  <c r="H48" i="24"/>
  <c r="H46" i="24"/>
  <c r="H49" i="24"/>
  <c r="H52" i="24"/>
  <c r="H45" i="24"/>
  <c r="P410" i="27"/>
  <c r="P409" i="27"/>
  <c r="P408" i="27"/>
  <c r="P407" i="27"/>
  <c r="P371" i="27"/>
  <c r="P370" i="27"/>
  <c r="P369" i="27"/>
  <c r="P368" i="27"/>
  <c r="P332" i="27"/>
  <c r="P331" i="27"/>
  <c r="P330" i="27"/>
  <c r="P329" i="27"/>
  <c r="P293" i="27"/>
  <c r="P292" i="27"/>
  <c r="P291" i="27"/>
  <c r="P290" i="27"/>
  <c r="P254" i="27"/>
  <c r="P253" i="27"/>
  <c r="P252" i="27"/>
  <c r="P251" i="27"/>
  <c r="P215" i="27"/>
  <c r="P214" i="27"/>
  <c r="P213" i="27"/>
  <c r="P212" i="27"/>
  <c r="P176" i="27"/>
  <c r="P175" i="27"/>
  <c r="P174" i="27"/>
  <c r="P173" i="27"/>
  <c r="P137" i="27"/>
  <c r="P136" i="27"/>
  <c r="P135" i="27"/>
  <c r="P134" i="27"/>
  <c r="P98" i="27"/>
  <c r="P97" i="27"/>
  <c r="P96" i="27"/>
  <c r="P95" i="27"/>
  <c r="P57" i="27"/>
  <c r="P56" i="27"/>
  <c r="P59" i="27"/>
  <c r="P4" i="27"/>
  <c r="Q5" i="27"/>
  <c r="R5" i="27"/>
  <c r="S5" i="27"/>
  <c r="T5" i="27"/>
  <c r="U5" i="27"/>
  <c r="V5" i="27"/>
  <c r="W5" i="27"/>
  <c r="P5" i="27"/>
  <c r="P411" i="27"/>
  <c r="P406" i="27" s="1"/>
  <c r="Q406" i="27" s="1"/>
  <c r="P372" i="27"/>
  <c r="P367" i="27" s="1"/>
  <c r="Q367" i="27" s="1"/>
  <c r="P333" i="27"/>
  <c r="P328" i="27" s="1"/>
  <c r="Q328" i="27" s="1"/>
  <c r="P294" i="27"/>
  <c r="P289" i="27" s="1"/>
  <c r="Q289" i="27" s="1"/>
  <c r="P255" i="27"/>
  <c r="P250" i="27" s="1"/>
  <c r="Q250" i="27" s="1"/>
  <c r="P216" i="27"/>
  <c r="P211" i="27" s="1"/>
  <c r="Q211" i="27" s="1"/>
  <c r="P177" i="27"/>
  <c r="P172" i="27" s="1"/>
  <c r="Q172" i="27" s="1"/>
  <c r="P138" i="27"/>
  <c r="P133" i="27" s="1"/>
  <c r="Q133" i="27" s="1"/>
  <c r="P99" i="27"/>
  <c r="P94" i="27" s="1"/>
  <c r="Q94" i="27" s="1"/>
  <c r="P60" i="27"/>
  <c r="P55" i="27" s="1"/>
  <c r="Q55" i="27" s="1"/>
  <c r="W25" i="27"/>
  <c r="V25" i="27"/>
  <c r="U25" i="27"/>
  <c r="T25" i="27"/>
  <c r="S25" i="27"/>
  <c r="R25" i="27"/>
  <c r="Q25" i="27"/>
  <c r="P25" i="27"/>
  <c r="W24" i="27"/>
  <c r="V24" i="27"/>
  <c r="U24" i="27"/>
  <c r="T24" i="27"/>
  <c r="S24" i="27"/>
  <c r="R24" i="27"/>
  <c r="Q24" i="27"/>
  <c r="P24" i="27"/>
  <c r="W23" i="27"/>
  <c r="V23" i="27"/>
  <c r="U23" i="27"/>
  <c r="T23" i="27"/>
  <c r="S23" i="27"/>
  <c r="R23" i="27"/>
  <c r="Q23" i="27"/>
  <c r="P23" i="27"/>
  <c r="N52" i="24"/>
  <c r="N51" i="24"/>
  <c r="N50" i="24"/>
  <c r="N49" i="24"/>
  <c r="N48" i="24"/>
  <c r="N47" i="24"/>
  <c r="N46" i="24"/>
  <c r="N45" i="24"/>
  <c r="N44" i="24"/>
  <c r="N43" i="24"/>
  <c r="R142" i="27" l="1"/>
  <c r="S142" i="27"/>
  <c r="T142" i="27"/>
  <c r="U142" i="27"/>
  <c r="V142" i="27"/>
  <c r="W142" i="27"/>
  <c r="P142" i="27"/>
  <c r="Q142" i="27"/>
  <c r="X60" i="24"/>
  <c r="Z61" i="24"/>
  <c r="W60" i="24"/>
  <c r="Y61" i="24"/>
  <c r="V60" i="24"/>
  <c r="X61" i="24"/>
  <c r="U60" i="24"/>
  <c r="W61" i="24"/>
  <c r="V61" i="24"/>
  <c r="U61" i="24"/>
  <c r="Z60" i="24"/>
  <c r="Y60" i="24"/>
  <c r="W421" i="27"/>
  <c r="W415" i="27"/>
  <c r="W382" i="27"/>
  <c r="W376" i="27"/>
  <c r="W343" i="27"/>
  <c r="W337" i="27"/>
  <c r="W304" i="27"/>
  <c r="W298" i="27"/>
  <c r="W265" i="27"/>
  <c r="W259" i="27"/>
  <c r="W226" i="27"/>
  <c r="W220" i="27"/>
  <c r="W187" i="27"/>
  <c r="W181" i="27"/>
  <c r="W148" i="27"/>
  <c r="V337" i="27"/>
  <c r="V265" i="27"/>
  <c r="V220" i="27"/>
  <c r="V181" i="27"/>
  <c r="V148" i="27"/>
  <c r="V421" i="27"/>
  <c r="V415" i="27"/>
  <c r="V382" i="27"/>
  <c r="V376" i="27"/>
  <c r="V343" i="27"/>
  <c r="V304" i="27"/>
  <c r="V298" i="27"/>
  <c r="V259" i="27"/>
  <c r="V226" i="27"/>
  <c r="V187" i="27"/>
  <c r="U421" i="27"/>
  <c r="U415" i="27"/>
  <c r="U382" i="27"/>
  <c r="U376" i="27"/>
  <c r="U343" i="27"/>
  <c r="U337" i="27"/>
  <c r="U304" i="27"/>
  <c r="U298" i="27"/>
  <c r="U265" i="27"/>
  <c r="U259" i="27"/>
  <c r="U226" i="27"/>
  <c r="U220" i="27"/>
  <c r="U187" i="27"/>
  <c r="U181" i="27"/>
  <c r="U148" i="27"/>
  <c r="T376" i="27"/>
  <c r="T337" i="27"/>
  <c r="T298" i="27"/>
  <c r="T265" i="27"/>
  <c r="T226" i="27"/>
  <c r="T220" i="27"/>
  <c r="T181" i="27"/>
  <c r="T148" i="27"/>
  <c r="T421" i="27"/>
  <c r="T415" i="27"/>
  <c r="T382" i="27"/>
  <c r="T343" i="27"/>
  <c r="T304" i="27"/>
  <c r="T259" i="27"/>
  <c r="T187" i="27"/>
  <c r="S421" i="27"/>
  <c r="S415" i="27"/>
  <c r="S382" i="27"/>
  <c r="S376" i="27"/>
  <c r="S343" i="27"/>
  <c r="S337" i="27"/>
  <c r="S304" i="27"/>
  <c r="S298" i="27"/>
  <c r="S265" i="27"/>
  <c r="S259" i="27"/>
  <c r="S226" i="27"/>
  <c r="S220" i="27"/>
  <c r="S187" i="27"/>
  <c r="S181" i="27"/>
  <c r="S148" i="27"/>
  <c r="P376" i="27"/>
  <c r="P304" i="27"/>
  <c r="P226" i="27"/>
  <c r="P181" i="27"/>
  <c r="R421" i="27"/>
  <c r="R415" i="27"/>
  <c r="R382" i="27"/>
  <c r="R376" i="27"/>
  <c r="R343" i="27"/>
  <c r="R337" i="27"/>
  <c r="R304" i="27"/>
  <c r="R298" i="27"/>
  <c r="R265" i="27"/>
  <c r="R259" i="27"/>
  <c r="R226" i="27"/>
  <c r="R220" i="27"/>
  <c r="R187" i="27"/>
  <c r="R181" i="27"/>
  <c r="R148" i="27"/>
  <c r="P382" i="27"/>
  <c r="P259" i="27"/>
  <c r="P187" i="27"/>
  <c r="Q421" i="27"/>
  <c r="Q415" i="27"/>
  <c r="Q382" i="27"/>
  <c r="Q376" i="27"/>
  <c r="Q343" i="27"/>
  <c r="Q337" i="27"/>
  <c r="Q304" i="27"/>
  <c r="Q298" i="27"/>
  <c r="Q265" i="27"/>
  <c r="Q259" i="27"/>
  <c r="Q226" i="27"/>
  <c r="Q220" i="27"/>
  <c r="Q187" i="27"/>
  <c r="Q181" i="27"/>
  <c r="Q148" i="27"/>
  <c r="P421" i="27"/>
  <c r="P415" i="27"/>
  <c r="P343" i="27"/>
  <c r="P337" i="27"/>
  <c r="P298" i="27"/>
  <c r="P265" i="27"/>
  <c r="P220" i="27"/>
  <c r="P148" i="27"/>
  <c r="V103" i="27"/>
  <c r="W103" i="27"/>
  <c r="P103" i="27"/>
  <c r="P109" i="27"/>
  <c r="Q103" i="27"/>
  <c r="Q109" i="27"/>
  <c r="R103" i="27"/>
  <c r="R109" i="27"/>
  <c r="T103" i="27"/>
  <c r="T109" i="27"/>
  <c r="W109" i="27"/>
  <c r="S109" i="27"/>
  <c r="U103" i="27"/>
  <c r="U109" i="27"/>
  <c r="V109" i="27"/>
  <c r="S103" i="27"/>
  <c r="Q70" i="27"/>
  <c r="V70" i="27"/>
  <c r="U70" i="27"/>
  <c r="T70" i="27"/>
  <c r="P70" i="27"/>
  <c r="S70" i="27"/>
  <c r="W70" i="27"/>
  <c r="R70" i="27"/>
  <c r="P64" i="27"/>
  <c r="I23" i="27"/>
  <c r="I24" i="27"/>
  <c r="I25" i="27"/>
  <c r="F174" i="52" l="1"/>
  <c r="E174" i="52"/>
  <c r="F166" i="52"/>
  <c r="E166" i="52"/>
  <c r="F165" i="52"/>
  <c r="E165" i="52"/>
  <c r="F160" i="52"/>
  <c r="E160" i="52"/>
  <c r="F159" i="52"/>
  <c r="E159" i="52"/>
  <c r="F158" i="52"/>
  <c r="E158" i="52"/>
  <c r="F157" i="52"/>
  <c r="E157" i="52"/>
  <c r="F156" i="52"/>
  <c r="E156" i="52"/>
  <c r="F155" i="52"/>
  <c r="E155" i="52"/>
  <c r="F154" i="52"/>
  <c r="E154" i="52"/>
  <c r="F153" i="52"/>
  <c r="E153" i="52"/>
  <c r="F152" i="52"/>
  <c r="E152" i="52"/>
  <c r="F151" i="52"/>
  <c r="E151" i="52"/>
  <c r="F150" i="52"/>
  <c r="E150" i="52"/>
  <c r="F149" i="52"/>
  <c r="E149" i="52"/>
  <c r="F148" i="52"/>
  <c r="E148" i="52"/>
  <c r="F147" i="52"/>
  <c r="E147" i="52"/>
  <c r="F146" i="52"/>
  <c r="E146" i="52"/>
  <c r="F145" i="52"/>
  <c r="E145" i="52"/>
  <c r="F144" i="52"/>
  <c r="E144" i="52"/>
  <c r="F141" i="52"/>
  <c r="E141" i="52"/>
  <c r="F140" i="52"/>
  <c r="E140" i="52"/>
  <c r="F135" i="52"/>
  <c r="E135" i="52"/>
  <c r="F134" i="52"/>
  <c r="E134" i="52"/>
  <c r="F133" i="52"/>
  <c r="E133" i="52"/>
  <c r="F132" i="52"/>
  <c r="E132" i="52"/>
  <c r="F131" i="52"/>
  <c r="E131" i="52"/>
  <c r="F130" i="52"/>
  <c r="E130" i="52"/>
  <c r="F129" i="52"/>
  <c r="E129" i="52"/>
  <c r="F124" i="52"/>
  <c r="E124" i="52"/>
  <c r="F123" i="52"/>
  <c r="E123" i="52"/>
  <c r="F122" i="52"/>
  <c r="E122" i="52"/>
  <c r="F121" i="52"/>
  <c r="E121" i="52"/>
  <c r="F116" i="52"/>
  <c r="E116" i="52"/>
  <c r="F111" i="52"/>
  <c r="E111" i="52"/>
  <c r="F106" i="52"/>
  <c r="E106" i="52"/>
  <c r="F105" i="52"/>
  <c r="E105" i="52"/>
  <c r="F104" i="52"/>
  <c r="E104" i="52"/>
  <c r="F99" i="52"/>
  <c r="E99" i="52"/>
  <c r="F98" i="52"/>
  <c r="E98" i="52"/>
  <c r="F97" i="52"/>
  <c r="E97" i="52"/>
  <c r="F92" i="52"/>
  <c r="E92" i="52"/>
  <c r="F91" i="52"/>
  <c r="E91" i="52"/>
  <c r="F86" i="52"/>
  <c r="E86" i="52"/>
  <c r="F85" i="52"/>
  <c r="E85" i="52"/>
  <c r="F78" i="52"/>
  <c r="E78" i="52"/>
  <c r="F77" i="52"/>
  <c r="E77" i="52"/>
  <c r="F72" i="52"/>
  <c r="E72" i="52"/>
  <c r="F71" i="52"/>
  <c r="E71" i="52"/>
  <c r="F69" i="52"/>
  <c r="E69" i="52"/>
  <c r="F68" i="52"/>
  <c r="E68" i="52"/>
  <c r="F67" i="52"/>
  <c r="E67" i="52"/>
  <c r="F66" i="52"/>
  <c r="E66" i="52"/>
  <c r="F61" i="52"/>
  <c r="E61" i="52"/>
  <c r="F60" i="52"/>
  <c r="E60" i="52"/>
  <c r="F58" i="52"/>
  <c r="E58" i="52"/>
  <c r="F57" i="52"/>
  <c r="E57" i="52"/>
  <c r="F56" i="52"/>
  <c r="E56" i="52"/>
  <c r="F55" i="52"/>
  <c r="E55" i="52"/>
  <c r="F54" i="52"/>
  <c r="E54" i="52"/>
  <c r="E40" i="52"/>
  <c r="F40" i="52"/>
  <c r="E41" i="52"/>
  <c r="F41" i="52"/>
  <c r="E42" i="52"/>
  <c r="F42" i="52"/>
  <c r="E43" i="52"/>
  <c r="F43" i="52"/>
  <c r="E44" i="52"/>
  <c r="F44" i="52"/>
  <c r="E45" i="52"/>
  <c r="F45" i="52"/>
  <c r="F39" i="52"/>
  <c r="E39" i="52"/>
  <c r="C72" i="3"/>
  <c r="C73" i="3"/>
  <c r="C74" i="3"/>
  <c r="C4"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3" i="3"/>
  <c r="H166" i="52"/>
  <c r="H165" i="52"/>
  <c r="H116" i="52"/>
  <c r="H111" i="52"/>
  <c r="H106" i="52"/>
  <c r="H105" i="52"/>
  <c r="H104" i="52"/>
  <c r="H99" i="52"/>
  <c r="H98" i="52"/>
  <c r="H97" i="52"/>
  <c r="H92" i="52"/>
  <c r="H91" i="52"/>
  <c r="H77" i="52"/>
  <c r="H45" i="52"/>
  <c r="H44" i="52"/>
  <c r="H43" i="52"/>
  <c r="H42" i="52"/>
  <c r="H41" i="52"/>
  <c r="H40" i="52"/>
  <c r="H39" i="52"/>
  <c r="H18" i="52"/>
  <c r="C141" i="52" l="1"/>
  <c r="C91" i="52"/>
  <c r="C111" i="52"/>
  <c r="C116" i="52"/>
  <c r="C134" i="52"/>
  <c r="C166" i="52"/>
  <c r="C60" i="52"/>
  <c r="C45" i="52"/>
  <c r="C133" i="52"/>
  <c r="C54" i="52"/>
  <c r="C78" i="52"/>
  <c r="C154" i="52"/>
  <c r="C104" i="52"/>
  <c r="C44" i="52"/>
  <c r="C71" i="52"/>
  <c r="C92" i="52"/>
  <c r="C66" i="52"/>
  <c r="C72" i="52"/>
  <c r="C105" i="52"/>
  <c r="C123" i="52"/>
  <c r="C155" i="52"/>
  <c r="C158" i="52"/>
  <c r="C77" i="52"/>
  <c r="C106" i="52"/>
  <c r="C130" i="52"/>
  <c r="C148" i="52"/>
  <c r="C152" i="52"/>
  <c r="C156" i="52"/>
  <c r="C159" i="52"/>
  <c r="C165" i="52"/>
  <c r="C174" i="52"/>
  <c r="C69" i="52"/>
  <c r="C85" i="52"/>
  <c r="C99" i="52"/>
  <c r="C68" i="52"/>
  <c r="C122" i="52"/>
  <c r="C40" i="52"/>
  <c r="C56" i="52"/>
  <c r="C147" i="52"/>
  <c r="C151" i="52"/>
  <c r="C57" i="52"/>
  <c r="C144" i="52"/>
  <c r="C43" i="52"/>
  <c r="C58" i="52"/>
  <c r="C132" i="52"/>
  <c r="C135" i="52"/>
  <c r="C145" i="52"/>
  <c r="C39" i="52"/>
  <c r="C42" i="52"/>
  <c r="C67" i="52"/>
  <c r="C86" i="52"/>
  <c r="C129" i="52"/>
  <c r="C149" i="52"/>
  <c r="C41" i="52"/>
  <c r="C55" i="52"/>
  <c r="C97" i="52"/>
  <c r="C121" i="52"/>
  <c r="C124" i="52"/>
  <c r="C146" i="52"/>
  <c r="C150" i="52"/>
  <c r="C153" i="52"/>
  <c r="C61" i="52"/>
  <c r="C98" i="52"/>
  <c r="C131" i="52"/>
  <c r="C140" i="52"/>
  <c r="C157" i="52"/>
  <c r="C160" i="52"/>
  <c r="A23" i="26"/>
  <c r="B19" i="26"/>
  <c r="B15" i="26"/>
  <c r="B16" i="27" s="1"/>
  <c r="B11" i="26"/>
  <c r="P12" i="27" s="1"/>
  <c r="B9" i="26"/>
  <c r="B10" i="27" s="1"/>
  <c r="P10" i="27" s="1"/>
  <c r="C8" i="26"/>
  <c r="C9" i="26" s="1"/>
  <c r="C10" i="27" s="1"/>
  <c r="Q10" i="27" s="1"/>
  <c r="B6" i="26"/>
  <c r="P7" i="27" s="1"/>
  <c r="B5" i="26"/>
  <c r="P6" i="27" s="1"/>
  <c r="C4" i="26"/>
  <c r="C4" i="27" s="1"/>
  <c r="B182" i="23"/>
  <c r="B7" i="23" s="1"/>
  <c r="O180" i="23"/>
  <c r="B180" i="23" s="1"/>
  <c r="C180" i="23"/>
  <c r="O179" i="23"/>
  <c r="B179" i="23" s="1"/>
  <c r="C179" i="23"/>
  <c r="O178" i="23"/>
  <c r="B178" i="23" s="1"/>
  <c r="C178" i="23"/>
  <c r="O177" i="23"/>
  <c r="B177" i="23" s="1"/>
  <c r="C177" i="23"/>
  <c r="O176" i="23"/>
  <c r="B176" i="23" s="1"/>
  <c r="C176" i="23"/>
  <c r="O175" i="23"/>
  <c r="B175" i="23" s="1"/>
  <c r="C175" i="23"/>
  <c r="O174" i="23"/>
  <c r="B174" i="23" s="1"/>
  <c r="C174" i="23"/>
  <c r="O173" i="23"/>
  <c r="B173" i="23" s="1"/>
  <c r="C173" i="23"/>
  <c r="O172" i="23"/>
  <c r="B172" i="23" s="1"/>
  <c r="C172" i="23"/>
  <c r="O171" i="23"/>
  <c r="B171" i="23" s="1"/>
  <c r="C171" i="23"/>
  <c r="O170" i="23"/>
  <c r="B170" i="23" s="1"/>
  <c r="C170" i="23"/>
  <c r="O169" i="23"/>
  <c r="B169" i="23" s="1"/>
  <c r="C169" i="23"/>
  <c r="O168" i="23"/>
  <c r="B168" i="23" s="1"/>
  <c r="C168" i="23"/>
  <c r="O167" i="23"/>
  <c r="B167" i="23" s="1"/>
  <c r="C167" i="23"/>
  <c r="O166" i="23"/>
  <c r="B166" i="23" s="1"/>
  <c r="C166" i="23"/>
  <c r="O165" i="23"/>
  <c r="B165" i="23" s="1"/>
  <c r="C165" i="23"/>
  <c r="O164" i="23"/>
  <c r="B164" i="23" s="1"/>
  <c r="C164" i="23"/>
  <c r="O163" i="23"/>
  <c r="B163" i="23" s="1"/>
  <c r="C163" i="23"/>
  <c r="O162" i="23"/>
  <c r="B162" i="23" s="1"/>
  <c r="C162" i="23"/>
  <c r="O161" i="23"/>
  <c r="B161" i="23" s="1"/>
  <c r="C161" i="23"/>
  <c r="O160" i="23"/>
  <c r="B160" i="23" s="1"/>
  <c r="C160" i="23"/>
  <c r="O159" i="23"/>
  <c r="B159" i="23" s="1"/>
  <c r="C159" i="23"/>
  <c r="O158" i="23"/>
  <c r="B158" i="23" s="1"/>
  <c r="C158" i="23"/>
  <c r="O157" i="23"/>
  <c r="B157" i="23" s="1"/>
  <c r="C157" i="23"/>
  <c r="O156" i="23"/>
  <c r="B156" i="23" s="1"/>
  <c r="C156" i="23"/>
  <c r="O155" i="23"/>
  <c r="B155" i="23" s="1"/>
  <c r="C155" i="23"/>
  <c r="O154" i="23"/>
  <c r="B154" i="23" s="1"/>
  <c r="C154" i="23"/>
  <c r="O153" i="23"/>
  <c r="B153" i="23" s="1"/>
  <c r="C153" i="23"/>
  <c r="O152" i="23"/>
  <c r="B152" i="23" s="1"/>
  <c r="C152" i="23"/>
  <c r="O151" i="23"/>
  <c r="B151" i="23" s="1"/>
  <c r="C151" i="23"/>
  <c r="O150" i="23"/>
  <c r="B150" i="23" s="1"/>
  <c r="C150" i="23"/>
  <c r="O149" i="23"/>
  <c r="B149" i="23" s="1"/>
  <c r="C149" i="23"/>
  <c r="O148" i="23"/>
  <c r="B148" i="23" s="1"/>
  <c r="C148" i="23"/>
  <c r="O147" i="23"/>
  <c r="B147" i="23" s="1"/>
  <c r="C147" i="23"/>
  <c r="O146" i="23"/>
  <c r="B146" i="23" s="1"/>
  <c r="C146" i="23"/>
  <c r="O145" i="23"/>
  <c r="B145" i="23" s="1"/>
  <c r="C145" i="23"/>
  <c r="O144" i="23"/>
  <c r="B144" i="23" s="1"/>
  <c r="C144" i="23"/>
  <c r="O143" i="23"/>
  <c r="B143" i="23" s="1"/>
  <c r="C143" i="23"/>
  <c r="O142" i="23"/>
  <c r="B142" i="23" s="1"/>
  <c r="C142" i="23"/>
  <c r="O141" i="23"/>
  <c r="B141" i="23" s="1"/>
  <c r="C141" i="23"/>
  <c r="O140" i="23"/>
  <c r="B140" i="23" s="1"/>
  <c r="C140" i="23"/>
  <c r="O139" i="23"/>
  <c r="B139" i="23" s="1"/>
  <c r="C139" i="23"/>
  <c r="O138" i="23"/>
  <c r="B138" i="23" s="1"/>
  <c r="C138" i="23"/>
  <c r="O137" i="23"/>
  <c r="B137" i="23" s="1"/>
  <c r="C137" i="23"/>
  <c r="O136" i="23"/>
  <c r="B136" i="23" s="1"/>
  <c r="C136" i="23"/>
  <c r="O135" i="23"/>
  <c r="B135" i="23" s="1"/>
  <c r="C135" i="23"/>
  <c r="O134" i="23"/>
  <c r="B134" i="23" s="1"/>
  <c r="C134" i="23"/>
  <c r="O133" i="23"/>
  <c r="B133" i="23" s="1"/>
  <c r="C133" i="23"/>
  <c r="O132" i="23"/>
  <c r="B132" i="23" s="1"/>
  <c r="C132" i="23"/>
  <c r="O131" i="23"/>
  <c r="B131" i="23" s="1"/>
  <c r="C131" i="23"/>
  <c r="O130" i="23"/>
  <c r="B130" i="23" s="1"/>
  <c r="C130" i="23"/>
  <c r="O129" i="23"/>
  <c r="B129" i="23" s="1"/>
  <c r="C129" i="23"/>
  <c r="O128" i="23"/>
  <c r="B128" i="23" s="1"/>
  <c r="C128" i="23"/>
  <c r="O127" i="23"/>
  <c r="B127" i="23" s="1"/>
  <c r="C127" i="23"/>
  <c r="O126" i="23"/>
  <c r="B126" i="23" s="1"/>
  <c r="C126" i="23"/>
  <c r="O125" i="23"/>
  <c r="B125" i="23" s="1"/>
  <c r="C125" i="23"/>
  <c r="O122" i="23"/>
  <c r="B122" i="23" s="1"/>
  <c r="C122" i="23"/>
  <c r="O121" i="23"/>
  <c r="B121" i="23" s="1"/>
  <c r="C121" i="23"/>
  <c r="O120" i="23"/>
  <c r="B120" i="23" s="1"/>
  <c r="C120" i="23"/>
  <c r="O119" i="23"/>
  <c r="B119" i="23" s="1"/>
  <c r="C119" i="23"/>
  <c r="O118" i="23"/>
  <c r="B118" i="23" s="1"/>
  <c r="C118" i="23"/>
  <c r="O117" i="23"/>
  <c r="B117" i="23" s="1"/>
  <c r="C117" i="23"/>
  <c r="O116" i="23"/>
  <c r="B116" i="23" s="1"/>
  <c r="C116" i="23"/>
  <c r="O115" i="23"/>
  <c r="B115" i="23" s="1"/>
  <c r="C115" i="23"/>
  <c r="O114" i="23"/>
  <c r="B114" i="23" s="1"/>
  <c r="C114" i="23"/>
  <c r="O113" i="23"/>
  <c r="B113" i="23" s="1"/>
  <c r="C113" i="23"/>
  <c r="O112" i="23"/>
  <c r="B112" i="23" s="1"/>
  <c r="C112" i="23"/>
  <c r="O111" i="23"/>
  <c r="B111" i="23" s="1"/>
  <c r="C111" i="23"/>
  <c r="O110" i="23"/>
  <c r="B110" i="23" s="1"/>
  <c r="C110" i="23"/>
  <c r="O109" i="23"/>
  <c r="B109" i="23" s="1"/>
  <c r="C109" i="23"/>
  <c r="O108" i="23"/>
  <c r="B108" i="23" s="1"/>
  <c r="C108" i="23"/>
  <c r="O107" i="23"/>
  <c r="B107" i="23" s="1"/>
  <c r="C107" i="23"/>
  <c r="O106" i="23"/>
  <c r="B106" i="23" s="1"/>
  <c r="C106" i="23"/>
  <c r="O105" i="23"/>
  <c r="B105" i="23" s="1"/>
  <c r="C105" i="23"/>
  <c r="O104" i="23"/>
  <c r="B104" i="23" s="1"/>
  <c r="C104" i="23"/>
  <c r="O103" i="23"/>
  <c r="B103" i="23" s="1"/>
  <c r="C103" i="23"/>
  <c r="O102" i="23"/>
  <c r="B102" i="23" s="1"/>
  <c r="C102" i="23"/>
  <c r="O101" i="23"/>
  <c r="B101" i="23" s="1"/>
  <c r="C101" i="23"/>
  <c r="O100" i="23"/>
  <c r="B100" i="23" s="1"/>
  <c r="C100" i="23"/>
  <c r="O99" i="23"/>
  <c r="B99" i="23" s="1"/>
  <c r="C99" i="23"/>
  <c r="O98" i="23"/>
  <c r="B98" i="23" s="1"/>
  <c r="C98" i="23"/>
  <c r="O97" i="23"/>
  <c r="B97" i="23" s="1"/>
  <c r="C97" i="23"/>
  <c r="O96" i="23"/>
  <c r="B96" i="23" s="1"/>
  <c r="C96" i="23"/>
  <c r="O95" i="23"/>
  <c r="B95" i="23" s="1"/>
  <c r="C95" i="23"/>
  <c r="O94" i="23"/>
  <c r="B94" i="23" s="1"/>
  <c r="C94" i="23"/>
  <c r="O93" i="23"/>
  <c r="B93" i="23" s="1"/>
  <c r="C93" i="23"/>
  <c r="O92" i="23"/>
  <c r="B92" i="23" s="1"/>
  <c r="C92" i="23"/>
  <c r="O91" i="23"/>
  <c r="B91" i="23" s="1"/>
  <c r="C91" i="23"/>
  <c r="O90" i="23"/>
  <c r="B90" i="23" s="1"/>
  <c r="C90" i="23"/>
  <c r="O89" i="23"/>
  <c r="B89" i="23" s="1"/>
  <c r="C89" i="23"/>
  <c r="O88" i="23"/>
  <c r="B88" i="23" s="1"/>
  <c r="C88" i="23"/>
  <c r="O87" i="23"/>
  <c r="B87" i="23" s="1"/>
  <c r="C87" i="23"/>
  <c r="O86" i="23"/>
  <c r="B86" i="23" s="1"/>
  <c r="C86" i="23"/>
  <c r="O85" i="23"/>
  <c r="B85" i="23" s="1"/>
  <c r="C85" i="23"/>
  <c r="O84" i="23"/>
  <c r="B84" i="23" s="1"/>
  <c r="C84" i="23"/>
  <c r="O83" i="23"/>
  <c r="B83" i="23" s="1"/>
  <c r="C83" i="23"/>
  <c r="O82" i="23"/>
  <c r="B82" i="23" s="1"/>
  <c r="C82" i="23"/>
  <c r="O81" i="23"/>
  <c r="B81" i="23" s="1"/>
  <c r="C81" i="23"/>
  <c r="O80" i="23"/>
  <c r="B80" i="23" s="1"/>
  <c r="C80" i="23"/>
  <c r="O79" i="23"/>
  <c r="B79" i="23" s="1"/>
  <c r="C79" i="23"/>
  <c r="O78" i="23"/>
  <c r="B78" i="23" s="1"/>
  <c r="C78" i="23"/>
  <c r="O77" i="23"/>
  <c r="B77" i="23" s="1"/>
  <c r="C77" i="23"/>
  <c r="O76" i="23"/>
  <c r="B76" i="23" s="1"/>
  <c r="C76" i="23"/>
  <c r="O75" i="23"/>
  <c r="B75" i="23" s="1"/>
  <c r="C75" i="23"/>
  <c r="O74" i="23"/>
  <c r="B74" i="23" s="1"/>
  <c r="C74" i="23"/>
  <c r="O73" i="23"/>
  <c r="B73" i="23" s="1"/>
  <c r="C73" i="23"/>
  <c r="O72" i="23"/>
  <c r="B72" i="23" s="1"/>
  <c r="C72" i="23"/>
  <c r="O71" i="23"/>
  <c r="B71" i="23" s="1"/>
  <c r="C71" i="23"/>
  <c r="O70" i="23"/>
  <c r="B70" i="23" s="1"/>
  <c r="C70" i="23"/>
  <c r="O69" i="23"/>
  <c r="B69" i="23" s="1"/>
  <c r="C69" i="23"/>
  <c r="O68" i="23"/>
  <c r="B68" i="23" s="1"/>
  <c r="C68" i="23"/>
  <c r="O67" i="23"/>
  <c r="B67" i="23" s="1"/>
  <c r="C67" i="23"/>
  <c r="J66" i="23"/>
  <c r="I66" i="23"/>
  <c r="H66" i="23"/>
  <c r="G66" i="23"/>
  <c r="F66" i="23"/>
  <c r="E66" i="23"/>
  <c r="D66" i="23"/>
  <c r="C66" i="23"/>
  <c r="B66" i="23"/>
  <c r="D64" i="23"/>
  <c r="B64" i="23"/>
  <c r="D63" i="23"/>
  <c r="B63" i="23"/>
  <c r="D62" i="23"/>
  <c r="B62" i="23"/>
  <c r="D61" i="23"/>
  <c r="E61" i="23" s="1"/>
  <c r="B61" i="23"/>
  <c r="D60" i="23"/>
  <c r="B60" i="23"/>
  <c r="D59" i="23"/>
  <c r="E59" i="23" s="1"/>
  <c r="B59" i="23"/>
  <c r="D58" i="23"/>
  <c r="E58" i="23" s="1"/>
  <c r="B58" i="23"/>
  <c r="D57" i="23"/>
  <c r="E57" i="23" s="1"/>
  <c r="B57" i="23"/>
  <c r="D56" i="23"/>
  <c r="B56" i="23"/>
  <c r="D55" i="23"/>
  <c r="B55" i="23"/>
  <c r="D54" i="23"/>
  <c r="B54" i="23"/>
  <c r="D53" i="23"/>
  <c r="E53" i="23" s="1"/>
  <c r="B53" i="23"/>
  <c r="D52" i="23"/>
  <c r="E52" i="23" s="1"/>
  <c r="B52" i="23"/>
  <c r="D51" i="23"/>
  <c r="E51" i="23" s="1"/>
  <c r="B51" i="23"/>
  <c r="D50" i="23"/>
  <c r="E50" i="23" s="1"/>
  <c r="B50" i="23"/>
  <c r="D49" i="23"/>
  <c r="E49" i="23" s="1"/>
  <c r="B49" i="23"/>
  <c r="D48" i="23"/>
  <c r="E48" i="23" s="1"/>
  <c r="B48" i="23"/>
  <c r="D47" i="23"/>
  <c r="E47" i="23" s="1"/>
  <c r="B47" i="23"/>
  <c r="D46" i="23"/>
  <c r="E46" i="23" s="1"/>
  <c r="B46" i="23"/>
  <c r="D45" i="23"/>
  <c r="E45" i="23" s="1"/>
  <c r="B45" i="23"/>
  <c r="D44" i="23"/>
  <c r="E44" i="23" s="1"/>
  <c r="B44" i="23"/>
  <c r="D43" i="23"/>
  <c r="E43" i="23" s="1"/>
  <c r="B43" i="23"/>
  <c r="D42" i="23"/>
  <c r="E42" i="23" s="1"/>
  <c r="B42" i="23"/>
  <c r="D41" i="23"/>
  <c r="E41" i="23" s="1"/>
  <c r="B41" i="23"/>
  <c r="D40" i="23"/>
  <c r="E40" i="23" s="1"/>
  <c r="B40" i="23"/>
  <c r="D39" i="23"/>
  <c r="E39" i="23" s="1"/>
  <c r="B39" i="23"/>
  <c r="D38" i="23"/>
  <c r="E38" i="23" s="1"/>
  <c r="B38" i="23"/>
  <c r="D37" i="23"/>
  <c r="E37" i="23" s="1"/>
  <c r="B37" i="23"/>
  <c r="D36" i="23"/>
  <c r="E36" i="23" s="1"/>
  <c r="B36" i="23"/>
  <c r="D35" i="23"/>
  <c r="E35" i="23" s="1"/>
  <c r="B35" i="23"/>
  <c r="D34" i="23"/>
  <c r="E34" i="23" s="1"/>
  <c r="B34" i="23"/>
  <c r="D33" i="23"/>
  <c r="E33" i="23" s="1"/>
  <c r="B33" i="23"/>
  <c r="D32" i="23"/>
  <c r="E32" i="23" s="1"/>
  <c r="B32" i="23"/>
  <c r="D31" i="23"/>
  <c r="E31" i="23" s="1"/>
  <c r="B31" i="23"/>
  <c r="D30" i="23"/>
  <c r="E30" i="23" s="1"/>
  <c r="B30" i="23"/>
  <c r="D29" i="23"/>
  <c r="E29" i="23" s="1"/>
  <c r="B29" i="23"/>
  <c r="D28" i="23"/>
  <c r="E28" i="23" s="1"/>
  <c r="B28" i="23"/>
  <c r="D27" i="23"/>
  <c r="B27" i="23"/>
  <c r="E26" i="23"/>
  <c r="D26" i="23"/>
  <c r="B26" i="23"/>
  <c r="D25" i="23"/>
  <c r="B25" i="23"/>
  <c r="D24" i="23"/>
  <c r="B24" i="23"/>
  <c r="D23" i="23"/>
  <c r="B23" i="23"/>
  <c r="D22" i="23"/>
  <c r="B22" i="23"/>
  <c r="D21" i="23"/>
  <c r="B21" i="23"/>
  <c r="D20" i="23"/>
  <c r="B20" i="23"/>
  <c r="D19" i="23"/>
  <c r="B19" i="23"/>
  <c r="D18" i="23"/>
  <c r="B18" i="23"/>
  <c r="D17" i="23"/>
  <c r="B17" i="23"/>
  <c r="D16" i="23"/>
  <c r="B16" i="23"/>
  <c r="D15" i="23"/>
  <c r="B15" i="23"/>
  <c r="D14" i="23"/>
  <c r="B14" i="23"/>
  <c r="D13" i="23"/>
  <c r="B13" i="23"/>
  <c r="D12" i="23"/>
  <c r="B12" i="23"/>
  <c r="D11" i="23"/>
  <c r="B11" i="23"/>
  <c r="D10" i="23"/>
  <c r="B10" i="23"/>
  <c r="D9" i="23"/>
  <c r="B9" i="23"/>
  <c r="J7" i="23"/>
  <c r="I7" i="23"/>
  <c r="H7" i="23"/>
  <c r="G7" i="23"/>
  <c r="F7" i="23"/>
  <c r="E7" i="23"/>
  <c r="D7" i="23"/>
  <c r="C7" i="23"/>
  <c r="J6" i="23"/>
  <c r="I6" i="23"/>
  <c r="I3" i="23" s="1"/>
  <c r="H6" i="23"/>
  <c r="H3" i="23" s="1"/>
  <c r="G6" i="23"/>
  <c r="G3" i="23" s="1"/>
  <c r="F6" i="23"/>
  <c r="F3" i="23" s="1"/>
  <c r="E6" i="23"/>
  <c r="D6" i="23"/>
  <c r="D3" i="23" s="1"/>
  <c r="C6" i="23"/>
  <c r="C3" i="23" s="1"/>
  <c r="B409" i="27"/>
  <c r="B408" i="27"/>
  <c r="B407" i="27"/>
  <c r="B370" i="27"/>
  <c r="B369" i="27"/>
  <c r="B368" i="27"/>
  <c r="B331" i="27"/>
  <c r="B330" i="27"/>
  <c r="B329" i="27"/>
  <c r="B292" i="27"/>
  <c r="B291" i="27"/>
  <c r="B290" i="27"/>
  <c r="B253" i="27"/>
  <c r="B252" i="27"/>
  <c r="B251" i="27"/>
  <c r="B211" i="27"/>
  <c r="C211" i="27" s="1"/>
  <c r="B172" i="27"/>
  <c r="C172" i="27" s="1"/>
  <c r="B136" i="27"/>
  <c r="B135" i="27"/>
  <c r="B134" i="27"/>
  <c r="B97" i="27"/>
  <c r="B96" i="27"/>
  <c r="B95" i="27"/>
  <c r="B60" i="27"/>
  <c r="B58" i="27"/>
  <c r="B57" i="27"/>
  <c r="B56" i="27"/>
  <c r="H25" i="27"/>
  <c r="G25" i="27"/>
  <c r="F25" i="27"/>
  <c r="E25" i="27"/>
  <c r="D25" i="27"/>
  <c r="C25" i="27"/>
  <c r="B25" i="27"/>
  <c r="H24" i="27"/>
  <c r="G24" i="27"/>
  <c r="F24" i="27"/>
  <c r="E24" i="27"/>
  <c r="D24" i="27"/>
  <c r="C24" i="27"/>
  <c r="B24" i="27"/>
  <c r="H23" i="27"/>
  <c r="G23" i="27"/>
  <c r="F23" i="27"/>
  <c r="E23" i="27"/>
  <c r="D23" i="27"/>
  <c r="C23" i="27"/>
  <c r="B23" i="27"/>
  <c r="C9" i="27"/>
  <c r="B9" i="27"/>
  <c r="B4" i="27"/>
  <c r="P40" i="27" s="1"/>
  <c r="Y60" i="3"/>
  <c r="Y59" i="3"/>
  <c r="Y58" i="3"/>
  <c r="Y57" i="3"/>
  <c r="Y56" i="3"/>
  <c r="Y55" i="3"/>
  <c r="Y54" i="3"/>
  <c r="Y52" i="3"/>
  <c r="Y51" i="3"/>
  <c r="Y50" i="3"/>
  <c r="Y49" i="3"/>
  <c r="Y47" i="3"/>
  <c r="Y46" i="3"/>
  <c r="Y45" i="3"/>
  <c r="Y43" i="3"/>
  <c r="Y42" i="3"/>
  <c r="Y41" i="3"/>
  <c r="Y40" i="3"/>
  <c r="Y39" i="3"/>
  <c r="Y37" i="3"/>
  <c r="Y36" i="3"/>
  <c r="Y35" i="3"/>
  <c r="Y33" i="3"/>
  <c r="Y32" i="3"/>
  <c r="Y90" i="3"/>
  <c r="Y31" i="3"/>
  <c r="Y89" i="3"/>
  <c r="Y30" i="3"/>
  <c r="Y88" i="3"/>
  <c r="Y29" i="3"/>
  <c r="Y87" i="3"/>
  <c r="Y28" i="3"/>
  <c r="Y86" i="3"/>
  <c r="Y27" i="3"/>
  <c r="Y85" i="3"/>
  <c r="Y26" i="3"/>
  <c r="Y84" i="3"/>
  <c r="Y25" i="3"/>
  <c r="Y83" i="3"/>
  <c r="Y24" i="3"/>
  <c r="Y82" i="3"/>
  <c r="Y23" i="3"/>
  <c r="Y81" i="3"/>
  <c r="Y22" i="3"/>
  <c r="Y80" i="3"/>
  <c r="Y21" i="3"/>
  <c r="Y79" i="3"/>
  <c r="Y20" i="3"/>
  <c r="Y78" i="3"/>
  <c r="AJ19" i="3"/>
  <c r="Y19" i="3"/>
  <c r="Y77" i="3"/>
  <c r="AJ18" i="3"/>
  <c r="Y18" i="3"/>
  <c r="T18" i="3"/>
  <c r="Y76" i="3"/>
  <c r="AJ17" i="3"/>
  <c r="Y17" i="3"/>
  <c r="AJ16" i="3"/>
  <c r="Y16" i="3"/>
  <c r="R16" i="3"/>
  <c r="Y74" i="3"/>
  <c r="AJ15" i="3"/>
  <c r="Y15" i="3"/>
  <c r="Y73" i="3"/>
  <c r="AJ14" i="3"/>
  <c r="Y14" i="3"/>
  <c r="Y72" i="3"/>
  <c r="AJ13" i="3"/>
  <c r="Y13" i="3"/>
  <c r="Y71" i="3"/>
  <c r="Y12" i="3"/>
  <c r="Y70" i="3"/>
  <c r="AJ10" i="3"/>
  <c r="Y11" i="3"/>
  <c r="Y69" i="3"/>
  <c r="Y10" i="3"/>
  <c r="Y68" i="3"/>
  <c r="AJ9" i="3"/>
  <c r="Y9" i="3"/>
  <c r="Y67" i="3"/>
  <c r="AJ8" i="3"/>
  <c r="Y8" i="3"/>
  <c r="Y66" i="3"/>
  <c r="AJ7" i="3"/>
  <c r="AF7" i="3"/>
  <c r="Y7" i="3"/>
  <c r="Y65" i="3"/>
  <c r="AJ6" i="3"/>
  <c r="AF6" i="3"/>
  <c r="Y6" i="3"/>
  <c r="Y64" i="3"/>
  <c r="AJ5" i="3"/>
  <c r="AF5" i="3"/>
  <c r="Y5" i="3"/>
  <c r="AJ4" i="3"/>
  <c r="AF4" i="3"/>
  <c r="Y4" i="3"/>
  <c r="Y62" i="3"/>
  <c r="AJ3" i="3"/>
  <c r="AF3" i="3"/>
  <c r="Y3" i="3"/>
  <c r="F18" i="52"/>
  <c r="E18" i="52"/>
  <c r="F32" i="52"/>
  <c r="E32" i="52"/>
  <c r="F30" i="52"/>
  <c r="E30" i="52"/>
  <c r="F29" i="52"/>
  <c r="E29" i="52"/>
  <c r="F28" i="52"/>
  <c r="E28" i="52"/>
  <c r="K109" i="38"/>
  <c r="K22" i="38" s="1"/>
  <c r="J109" i="38"/>
  <c r="J22" i="38" s="1"/>
  <c r="I109" i="38"/>
  <c r="I22" i="38" s="1"/>
  <c r="H109" i="38"/>
  <c r="H22" i="38" s="1"/>
  <c r="G109" i="38"/>
  <c r="G22" i="38" s="1"/>
  <c r="F109" i="38"/>
  <c r="F22" i="38" s="1"/>
  <c r="K78" i="38"/>
  <c r="K21" i="38" s="1"/>
  <c r="J78" i="38"/>
  <c r="J21" i="38" s="1"/>
  <c r="I78" i="38"/>
  <c r="I21" i="38" s="1"/>
  <c r="H78" i="38"/>
  <c r="H21" i="38" s="1"/>
  <c r="G78" i="38"/>
  <c r="G21" i="38" s="1"/>
  <c r="F78" i="38"/>
  <c r="F21" i="38" s="1"/>
  <c r="K67" i="38"/>
  <c r="K20" i="38" s="1"/>
  <c r="J67" i="38"/>
  <c r="J20" i="38" s="1"/>
  <c r="I67" i="38"/>
  <c r="I20" i="38" s="1"/>
  <c r="H67" i="38"/>
  <c r="H20" i="38" s="1"/>
  <c r="G67" i="38"/>
  <c r="G20" i="38" s="1"/>
  <c r="F67" i="38"/>
  <c r="F20" i="38" s="1"/>
  <c r="K53" i="38"/>
  <c r="K19" i="38" s="1"/>
  <c r="J53" i="38"/>
  <c r="J19" i="38" s="1"/>
  <c r="I53" i="38"/>
  <c r="I19" i="38" s="1"/>
  <c r="H53" i="38"/>
  <c r="H19" i="38" s="1"/>
  <c r="G53" i="38"/>
  <c r="G19" i="38" s="1"/>
  <c r="F53" i="38"/>
  <c r="F19" i="38" s="1"/>
  <c r="K38" i="38"/>
  <c r="K18" i="38" s="1"/>
  <c r="J38" i="38"/>
  <c r="J18" i="38" s="1"/>
  <c r="I38" i="38"/>
  <c r="I18" i="38" s="1"/>
  <c r="H38" i="38"/>
  <c r="H18" i="38" s="1"/>
  <c r="G38" i="38"/>
  <c r="G18" i="38" s="1"/>
  <c r="F38" i="38"/>
  <c r="F18" i="38" s="1"/>
  <c r="D28" i="38"/>
  <c r="N21" i="24"/>
  <c r="N20" i="24"/>
  <c r="N19" i="24"/>
  <c r="N18" i="24"/>
  <c r="N17" i="24"/>
  <c r="N16" i="24"/>
  <c r="N15" i="24"/>
  <c r="N14" i="24"/>
  <c r="N13" i="24"/>
  <c r="N12" i="24"/>
  <c r="G12" i="24"/>
  <c r="I11" i="49"/>
  <c r="I10" i="49"/>
  <c r="J10" i="49" s="1"/>
  <c r="K10" i="49" s="1"/>
  <c r="L10" i="49" s="1"/>
  <c r="M10" i="49" s="1"/>
  <c r="N10" i="49" s="1"/>
  <c r="O10" i="49" s="1"/>
  <c r="P10" i="49" s="1"/>
  <c r="B258" i="27" l="1"/>
  <c r="B284" i="27" s="1"/>
  <c r="B141" i="27"/>
  <c r="B167" i="27" s="1"/>
  <c r="B414" i="27"/>
  <c r="B440" i="27" s="1"/>
  <c r="B438" i="27" s="1"/>
  <c r="B297" i="27"/>
  <c r="B323" i="27" s="1"/>
  <c r="B375" i="27"/>
  <c r="B401" i="27" s="1"/>
  <c r="B399" i="27" s="1"/>
  <c r="B180" i="27"/>
  <c r="B336" i="27"/>
  <c r="B362" i="27" s="1"/>
  <c r="B360" i="27" s="1"/>
  <c r="B102" i="27"/>
  <c r="B128" i="27" s="1"/>
  <c r="B126" i="27" s="1"/>
  <c r="B219" i="27"/>
  <c r="C141" i="27"/>
  <c r="C167" i="27" s="1"/>
  <c r="C165" i="27" s="1"/>
  <c r="C336" i="27"/>
  <c r="C362" i="27" s="1"/>
  <c r="C102" i="27"/>
  <c r="C128" i="27" s="1"/>
  <c r="C126" i="27" s="1"/>
  <c r="C297" i="27"/>
  <c r="C323" i="27" s="1"/>
  <c r="C321" i="27" s="1"/>
  <c r="C375" i="27"/>
  <c r="C401" i="27" s="1"/>
  <c r="C399" i="27" s="1"/>
  <c r="C180" i="27"/>
  <c r="C206" i="27" s="1"/>
  <c r="C204" i="27" s="1"/>
  <c r="C258" i="27"/>
  <c r="C284" i="27" s="1"/>
  <c r="C282" i="27" s="1"/>
  <c r="C219" i="27"/>
  <c r="C245" i="27" s="1"/>
  <c r="C243" i="27" s="1"/>
  <c r="C414" i="27"/>
  <c r="C440" i="27" s="1"/>
  <c r="C438" i="27" s="1"/>
  <c r="B147" i="27"/>
  <c r="B12" i="27"/>
  <c r="B165" i="27"/>
  <c r="B282" i="27"/>
  <c r="C360" i="27"/>
  <c r="B321" i="27"/>
  <c r="B264" i="27"/>
  <c r="B420" i="27"/>
  <c r="B303" i="27"/>
  <c r="B94" i="27"/>
  <c r="C94" i="27" s="1"/>
  <c r="B250" i="27"/>
  <c r="C250" i="27" s="1"/>
  <c r="B328" i="27"/>
  <c r="C328" i="27" s="1"/>
  <c r="B406" i="27"/>
  <c r="C406" i="27" s="1"/>
  <c r="B133" i="27"/>
  <c r="C133" i="27" s="1"/>
  <c r="B289" i="27"/>
  <c r="C289" i="27" s="1"/>
  <c r="B367" i="27"/>
  <c r="C367" i="27" s="1"/>
  <c r="C11" i="26"/>
  <c r="Q12" i="27" s="1"/>
  <c r="P165" i="52"/>
  <c r="Q166" i="52"/>
  <c r="R41" i="52"/>
  <c r="R31" i="52"/>
  <c r="R30" i="52"/>
  <c r="S30" i="52"/>
  <c r="S41" i="52"/>
  <c r="S45" i="52"/>
  <c r="R45" i="52"/>
  <c r="S31" i="52"/>
  <c r="S165" i="52"/>
  <c r="R106" i="52"/>
  <c r="S80" i="52"/>
  <c r="R152" i="52"/>
  <c r="S149" i="52"/>
  <c r="R153" i="52"/>
  <c r="S150" i="52"/>
  <c r="R86" i="52"/>
  <c r="R60" i="52"/>
  <c r="S111" i="52"/>
  <c r="S113" i="52" s="1"/>
  <c r="R123" i="52"/>
  <c r="S132" i="52"/>
  <c r="S146" i="52"/>
  <c r="R111" i="52"/>
  <c r="R113" i="52" s="1"/>
  <c r="R154" i="52"/>
  <c r="R140" i="52"/>
  <c r="S145" i="52"/>
  <c r="R156" i="52"/>
  <c r="S85" i="52"/>
  <c r="R91" i="52"/>
  <c r="R85" i="52"/>
  <c r="R68" i="52"/>
  <c r="S129" i="52"/>
  <c r="S56" i="52"/>
  <c r="S54" i="52"/>
  <c r="R104" i="52"/>
  <c r="S141" i="52"/>
  <c r="S166" i="52"/>
  <c r="S98" i="52"/>
  <c r="R124" i="52"/>
  <c r="R57" i="52"/>
  <c r="R150" i="52"/>
  <c r="S124" i="52"/>
  <c r="R160" i="52"/>
  <c r="S157" i="52"/>
  <c r="R165" i="52"/>
  <c r="S158" i="52"/>
  <c r="R142" i="52"/>
  <c r="R54" i="52"/>
  <c r="S131" i="52"/>
  <c r="R135" i="52"/>
  <c r="S144" i="52"/>
  <c r="R58" i="52"/>
  <c r="R151" i="52"/>
  <c r="S59" i="52"/>
  <c r="R148" i="52"/>
  <c r="S153" i="52"/>
  <c r="S151" i="52"/>
  <c r="R92" i="52"/>
  <c r="R157" i="52"/>
  <c r="S60" i="52"/>
  <c r="S156" i="52"/>
  <c r="R131" i="52"/>
  <c r="S134" i="52"/>
  <c r="S155" i="52"/>
  <c r="S121" i="52"/>
  <c r="R145" i="52"/>
  <c r="S148" i="52"/>
  <c r="R59" i="52"/>
  <c r="S133" i="52"/>
  <c r="R105" i="52"/>
  <c r="S67" i="52"/>
  <c r="S140" i="52"/>
  <c r="S57" i="52"/>
  <c r="R61" i="52"/>
  <c r="S58" i="52"/>
  <c r="R69" i="52"/>
  <c r="R158" i="52"/>
  <c r="R78" i="52"/>
  <c r="S143" i="52"/>
  <c r="R147" i="52"/>
  <c r="S152" i="52"/>
  <c r="R130" i="52"/>
  <c r="S68" i="52"/>
  <c r="R97" i="52"/>
  <c r="R55" i="52"/>
  <c r="R132" i="52"/>
  <c r="S92" i="52"/>
  <c r="R144" i="52"/>
  <c r="S116" i="52"/>
  <c r="S118" i="52" s="1"/>
  <c r="R149" i="52"/>
  <c r="S99" i="52"/>
  <c r="R72" i="52"/>
  <c r="S69" i="52"/>
  <c r="R77" i="52"/>
  <c r="S70" i="52"/>
  <c r="R129" i="52"/>
  <c r="S147" i="52"/>
  <c r="R122" i="52"/>
  <c r="S159" i="52"/>
  <c r="R155" i="52"/>
  <c r="S160" i="52"/>
  <c r="S55" i="52"/>
  <c r="S104" i="52"/>
  <c r="R56" i="52"/>
  <c r="S61" i="52"/>
  <c r="S66" i="52"/>
  <c r="S135" i="52"/>
  <c r="S86" i="52"/>
  <c r="R146" i="52"/>
  <c r="S79" i="52"/>
  <c r="S77" i="52"/>
  <c r="S130" i="52"/>
  <c r="S71" i="52"/>
  <c r="R98" i="52"/>
  <c r="R70" i="52"/>
  <c r="S142" i="52"/>
  <c r="R99" i="52"/>
  <c r="R134" i="52"/>
  <c r="S122" i="52"/>
  <c r="R71" i="52"/>
  <c r="R116" i="52"/>
  <c r="R118" i="52" s="1"/>
  <c r="S105" i="52"/>
  <c r="R121" i="52"/>
  <c r="S106" i="52"/>
  <c r="S78" i="52"/>
  <c r="R143" i="52"/>
  <c r="R166" i="52"/>
  <c r="R67" i="52"/>
  <c r="S72" i="52"/>
  <c r="R141" i="52"/>
  <c r="S123" i="52"/>
  <c r="R66" i="52"/>
  <c r="R80" i="52"/>
  <c r="S97" i="52"/>
  <c r="S154" i="52"/>
  <c r="R133" i="52"/>
  <c r="R79" i="52"/>
  <c r="R159" i="52"/>
  <c r="S91" i="52"/>
  <c r="J8" i="23"/>
  <c r="C8" i="23"/>
  <c r="G8" i="23"/>
  <c r="J3" i="23"/>
  <c r="F8" i="23"/>
  <c r="C12" i="27"/>
  <c r="H8" i="23"/>
  <c r="B6" i="23"/>
  <c r="B8" i="23" s="1"/>
  <c r="I8" i="23"/>
  <c r="C6" i="26"/>
  <c r="Q7" i="27" s="1"/>
  <c r="E8" i="23"/>
  <c r="D8" i="23"/>
  <c r="M70" i="52"/>
  <c r="O70" i="52"/>
  <c r="P70" i="52"/>
  <c r="Q70" i="52"/>
  <c r="L70" i="52"/>
  <c r="N70" i="52"/>
  <c r="Q79" i="52"/>
  <c r="N79" i="52"/>
  <c r="M59" i="52"/>
  <c r="N143" i="52"/>
  <c r="P80" i="52"/>
  <c r="M80" i="52"/>
  <c r="O142" i="52"/>
  <c r="Q59" i="52"/>
  <c r="Q80" i="52"/>
  <c r="O79" i="52"/>
  <c r="P143" i="52"/>
  <c r="N59" i="52"/>
  <c r="L59" i="52"/>
  <c r="L79" i="52"/>
  <c r="N80" i="52"/>
  <c r="Q142" i="52"/>
  <c r="P59" i="52"/>
  <c r="M142" i="52"/>
  <c r="P79" i="52"/>
  <c r="L143" i="52"/>
  <c r="M79" i="52"/>
  <c r="Q143" i="52"/>
  <c r="M143" i="52"/>
  <c r="O80" i="52"/>
  <c r="P142" i="52"/>
  <c r="O143" i="52"/>
  <c r="N142" i="52"/>
  <c r="L80" i="52"/>
  <c r="O59" i="52"/>
  <c r="L142" i="52"/>
  <c r="N31" i="52"/>
  <c r="O45" i="52"/>
  <c r="P31" i="52"/>
  <c r="P45" i="52"/>
  <c r="L41" i="52"/>
  <c r="L45" i="52"/>
  <c r="O31" i="52"/>
  <c r="M41" i="52"/>
  <c r="P41" i="52"/>
  <c r="Q31" i="52"/>
  <c r="Q45" i="52"/>
  <c r="N41" i="52"/>
  <c r="M45" i="52"/>
  <c r="L31" i="52"/>
  <c r="O41" i="52"/>
  <c r="M31" i="52"/>
  <c r="Q41" i="52"/>
  <c r="N45" i="52"/>
  <c r="B7" i="27"/>
  <c r="Q149" i="52"/>
  <c r="Q140" i="52"/>
  <c r="Q130" i="52"/>
  <c r="Q106" i="52"/>
  <c r="Q98" i="52"/>
  <c r="Q67" i="52"/>
  <c r="Q55" i="52"/>
  <c r="Q121" i="52"/>
  <c r="Q165" i="52"/>
  <c r="Q156" i="52"/>
  <c r="Q148" i="52"/>
  <c r="Q129" i="52"/>
  <c r="Q105" i="52"/>
  <c r="Q97" i="52"/>
  <c r="Q66" i="52"/>
  <c r="Q54" i="52"/>
  <c r="Q155" i="52"/>
  <c r="Q147" i="52"/>
  <c r="Q116" i="52"/>
  <c r="Q118" i="52" s="1"/>
  <c r="Q104" i="52"/>
  <c r="Q78" i="52"/>
  <c r="Q150" i="52"/>
  <c r="Q85" i="52"/>
  <c r="Q154" i="52"/>
  <c r="Q146" i="52"/>
  <c r="Q135" i="52"/>
  <c r="Q77" i="52"/>
  <c r="Q61" i="52"/>
  <c r="Q68" i="52"/>
  <c r="Q160" i="52"/>
  <c r="Q153" i="52"/>
  <c r="Q145" i="52"/>
  <c r="Q134" i="52"/>
  <c r="Q124" i="52"/>
  <c r="Q92" i="52"/>
  <c r="Q72" i="52"/>
  <c r="Q60" i="52"/>
  <c r="Q56" i="52"/>
  <c r="Q159" i="52"/>
  <c r="Q152" i="52"/>
  <c r="Q144" i="52"/>
  <c r="Q133" i="52"/>
  <c r="Q123" i="52"/>
  <c r="Q91" i="52"/>
  <c r="Q71" i="52"/>
  <c r="Q58" i="52"/>
  <c r="Q157" i="52"/>
  <c r="Q99" i="52"/>
  <c r="Q158" i="52"/>
  <c r="Q151" i="52"/>
  <c r="Q141" i="52"/>
  <c r="Q132" i="52"/>
  <c r="Q122" i="52"/>
  <c r="Q111" i="52"/>
  <c r="Q86" i="52"/>
  <c r="Q69" i="52"/>
  <c r="Q57" i="52"/>
  <c r="Q131" i="52"/>
  <c r="R148" i="23"/>
  <c r="E148" i="23" s="1"/>
  <c r="R90" i="23"/>
  <c r="E90" i="23" s="1"/>
  <c r="F32" i="23"/>
  <c r="R152" i="23"/>
  <c r="E152" i="23" s="1"/>
  <c r="R94" i="23"/>
  <c r="E94" i="23" s="1"/>
  <c r="F36" i="23"/>
  <c r="R160" i="23"/>
  <c r="E160" i="23" s="1"/>
  <c r="R102" i="23"/>
  <c r="E102" i="23" s="1"/>
  <c r="F44" i="23"/>
  <c r="R166" i="23"/>
  <c r="E166" i="23" s="1"/>
  <c r="R108" i="23"/>
  <c r="E108" i="23" s="1"/>
  <c r="F50" i="23"/>
  <c r="R173" i="23"/>
  <c r="E173" i="23" s="1"/>
  <c r="R115" i="23"/>
  <c r="E115" i="23" s="1"/>
  <c r="F57" i="23"/>
  <c r="AE60" i="24"/>
  <c r="AD60" i="24"/>
  <c r="AC60" i="24"/>
  <c r="AF60" i="24"/>
  <c r="AH60" i="24"/>
  <c r="AG60" i="24"/>
  <c r="E3" i="23"/>
  <c r="Q142" i="23"/>
  <c r="D142" i="23" s="1"/>
  <c r="Q84" i="23"/>
  <c r="D84" i="23" s="1"/>
  <c r="R145" i="23"/>
  <c r="E145" i="23" s="1"/>
  <c r="R87" i="23"/>
  <c r="E87" i="23" s="1"/>
  <c r="F29" i="23"/>
  <c r="Q147" i="23"/>
  <c r="D147" i="23" s="1"/>
  <c r="Q89" i="23"/>
  <c r="D89" i="23" s="1"/>
  <c r="Q149" i="23"/>
  <c r="D149" i="23" s="1"/>
  <c r="Q91" i="23"/>
  <c r="D91" i="23" s="1"/>
  <c r="Q151" i="23"/>
  <c r="D151" i="23" s="1"/>
  <c r="Q93" i="23"/>
  <c r="D93" i="23" s="1"/>
  <c r="Q153" i="23"/>
  <c r="D153" i="23" s="1"/>
  <c r="Q95" i="23"/>
  <c r="D95" i="23" s="1"/>
  <c r="Q155" i="23"/>
  <c r="D155" i="23" s="1"/>
  <c r="Q97" i="23"/>
  <c r="D97" i="23" s="1"/>
  <c r="Q157" i="23"/>
  <c r="D157" i="23" s="1"/>
  <c r="Q99" i="23"/>
  <c r="D99" i="23" s="1"/>
  <c r="Q159" i="23"/>
  <c r="D159" i="23" s="1"/>
  <c r="Q101" i="23"/>
  <c r="D101" i="23" s="1"/>
  <c r="Q161" i="23"/>
  <c r="D161" i="23" s="1"/>
  <c r="Q103" i="23"/>
  <c r="D103" i="23" s="1"/>
  <c r="Q163" i="23"/>
  <c r="D163" i="23" s="1"/>
  <c r="Q105" i="23"/>
  <c r="D105" i="23" s="1"/>
  <c r="Q165" i="23"/>
  <c r="D165" i="23" s="1"/>
  <c r="Q107" i="23"/>
  <c r="D107" i="23" s="1"/>
  <c r="Q167" i="23"/>
  <c r="D167" i="23" s="1"/>
  <c r="Q109" i="23"/>
  <c r="D109" i="23" s="1"/>
  <c r="Q169" i="23"/>
  <c r="D169" i="23" s="1"/>
  <c r="Q111" i="23"/>
  <c r="D111" i="23" s="1"/>
  <c r="R174" i="23"/>
  <c r="E174" i="23" s="1"/>
  <c r="R116" i="23"/>
  <c r="E116" i="23" s="1"/>
  <c r="F58" i="23"/>
  <c r="Q177" i="23"/>
  <c r="D177" i="23" s="1"/>
  <c r="Q119" i="23"/>
  <c r="D119" i="23" s="1"/>
  <c r="Q143" i="23"/>
  <c r="D143" i="23" s="1"/>
  <c r="Q85" i="23"/>
  <c r="D85" i="23" s="1"/>
  <c r="R150" i="23"/>
  <c r="E150" i="23" s="1"/>
  <c r="R92" i="23"/>
  <c r="E92" i="23" s="1"/>
  <c r="F34" i="23"/>
  <c r="R158" i="23"/>
  <c r="E158" i="23" s="1"/>
  <c r="R100" i="23"/>
  <c r="E100" i="23" s="1"/>
  <c r="F42" i="23"/>
  <c r="Q126" i="23"/>
  <c r="D126" i="23" s="1"/>
  <c r="Q68" i="23"/>
  <c r="D68" i="23" s="1"/>
  <c r="Q127" i="23"/>
  <c r="D127" i="23" s="1"/>
  <c r="Q69" i="23"/>
  <c r="D69" i="23" s="1"/>
  <c r="Q128" i="23"/>
  <c r="D128" i="23" s="1"/>
  <c r="Q70" i="23"/>
  <c r="D70" i="23" s="1"/>
  <c r="Q129" i="23"/>
  <c r="D129" i="23" s="1"/>
  <c r="Q71" i="23"/>
  <c r="D71" i="23" s="1"/>
  <c r="Q130" i="23"/>
  <c r="D130" i="23" s="1"/>
  <c r="Q72" i="23"/>
  <c r="D72" i="23" s="1"/>
  <c r="Q131" i="23"/>
  <c r="D131" i="23" s="1"/>
  <c r="Q73" i="23"/>
  <c r="D73" i="23" s="1"/>
  <c r="Q132" i="23"/>
  <c r="D132" i="23" s="1"/>
  <c r="Q74" i="23"/>
  <c r="D74" i="23" s="1"/>
  <c r="Q133" i="23"/>
  <c r="D133" i="23" s="1"/>
  <c r="Q75" i="23"/>
  <c r="D75" i="23" s="1"/>
  <c r="Q134" i="23"/>
  <c r="D134" i="23" s="1"/>
  <c r="Q76" i="23"/>
  <c r="D76" i="23" s="1"/>
  <c r="Q135" i="23"/>
  <c r="D135" i="23" s="1"/>
  <c r="Q77" i="23"/>
  <c r="D77" i="23" s="1"/>
  <c r="Q136" i="23"/>
  <c r="D136" i="23" s="1"/>
  <c r="Q78" i="23"/>
  <c r="D78" i="23" s="1"/>
  <c r="Q137" i="23"/>
  <c r="D137" i="23" s="1"/>
  <c r="Q79" i="23"/>
  <c r="D79" i="23" s="1"/>
  <c r="Q138" i="23"/>
  <c r="D138" i="23" s="1"/>
  <c r="Q80" i="23"/>
  <c r="D80" i="23" s="1"/>
  <c r="Q139" i="23"/>
  <c r="D139" i="23" s="1"/>
  <c r="Q81" i="23"/>
  <c r="D81" i="23" s="1"/>
  <c r="Q140" i="23"/>
  <c r="D140" i="23" s="1"/>
  <c r="Q82" i="23"/>
  <c r="D82" i="23" s="1"/>
  <c r="Q141" i="23"/>
  <c r="D141" i="23" s="1"/>
  <c r="Q83" i="23"/>
  <c r="D83" i="23" s="1"/>
  <c r="R142" i="23"/>
  <c r="E142" i="23" s="1"/>
  <c r="R84" i="23"/>
  <c r="E84" i="23" s="1"/>
  <c r="F26" i="23"/>
  <c r="R147" i="23"/>
  <c r="E147" i="23" s="1"/>
  <c r="R89" i="23"/>
  <c r="E89" i="23" s="1"/>
  <c r="F31" i="23"/>
  <c r="R149" i="23"/>
  <c r="E149" i="23" s="1"/>
  <c r="R91" i="23"/>
  <c r="E91" i="23" s="1"/>
  <c r="F33" i="23"/>
  <c r="R151" i="23"/>
  <c r="E151" i="23" s="1"/>
  <c r="R93" i="23"/>
  <c r="E93" i="23" s="1"/>
  <c r="F35" i="23"/>
  <c r="R153" i="23"/>
  <c r="E153" i="23" s="1"/>
  <c r="R95" i="23"/>
  <c r="E95" i="23" s="1"/>
  <c r="F37" i="23"/>
  <c r="R155" i="23"/>
  <c r="E155" i="23" s="1"/>
  <c r="R97" i="23"/>
  <c r="E97" i="23" s="1"/>
  <c r="F39" i="23"/>
  <c r="R157" i="23"/>
  <c r="E157" i="23" s="1"/>
  <c r="R99" i="23"/>
  <c r="E99" i="23" s="1"/>
  <c r="F41" i="23"/>
  <c r="R159" i="23"/>
  <c r="E159" i="23" s="1"/>
  <c r="R101" i="23"/>
  <c r="E101" i="23" s="1"/>
  <c r="F43" i="23"/>
  <c r="R161" i="23"/>
  <c r="E161" i="23" s="1"/>
  <c r="R103" i="23"/>
  <c r="E103" i="23" s="1"/>
  <c r="F45" i="23"/>
  <c r="R163" i="23"/>
  <c r="E163" i="23" s="1"/>
  <c r="R105" i="23"/>
  <c r="E105" i="23" s="1"/>
  <c r="F47" i="23"/>
  <c r="R165" i="23"/>
  <c r="E165" i="23" s="1"/>
  <c r="R107" i="23"/>
  <c r="E107" i="23" s="1"/>
  <c r="F49" i="23"/>
  <c r="R167" i="23"/>
  <c r="E167" i="23" s="1"/>
  <c r="R109" i="23"/>
  <c r="E109" i="23" s="1"/>
  <c r="F51" i="23"/>
  <c r="R169" i="23"/>
  <c r="E169" i="23" s="1"/>
  <c r="R111" i="23"/>
  <c r="E111" i="23" s="1"/>
  <c r="F53" i="23"/>
  <c r="Q172" i="23"/>
  <c r="D172" i="23" s="1"/>
  <c r="Q114" i="23"/>
  <c r="D114" i="23" s="1"/>
  <c r="R177" i="23"/>
  <c r="E177" i="23" s="1"/>
  <c r="R119" i="23"/>
  <c r="E119" i="23" s="1"/>
  <c r="F61" i="23"/>
  <c r="Q180" i="23"/>
  <c r="D180" i="23" s="1"/>
  <c r="Q122" i="23"/>
  <c r="D122" i="23" s="1"/>
  <c r="AE61" i="24"/>
  <c r="AF61" i="24"/>
  <c r="AH61" i="24"/>
  <c r="AC61" i="24"/>
  <c r="AG61" i="24"/>
  <c r="AD61" i="24"/>
  <c r="Q125" i="23"/>
  <c r="D125" i="23" s="1"/>
  <c r="Q67" i="23"/>
  <c r="D67" i="23" s="1"/>
  <c r="E9" i="23"/>
  <c r="E10" i="23"/>
  <c r="E11" i="23"/>
  <c r="E12" i="23"/>
  <c r="E13" i="23"/>
  <c r="E14" i="23"/>
  <c r="E15" i="23"/>
  <c r="E16" i="23"/>
  <c r="E17" i="23"/>
  <c r="E18" i="23"/>
  <c r="E19" i="23"/>
  <c r="E20" i="23"/>
  <c r="E21" i="23"/>
  <c r="E22" i="23"/>
  <c r="E23" i="23"/>
  <c r="E24" i="23"/>
  <c r="E25" i="23"/>
  <c r="Q144" i="23"/>
  <c r="D144" i="23" s="1"/>
  <c r="Q86" i="23"/>
  <c r="D86" i="23" s="1"/>
  <c r="E56" i="23"/>
  <c r="Q175" i="23"/>
  <c r="D175" i="23" s="1"/>
  <c r="Q117" i="23"/>
  <c r="D117" i="23" s="1"/>
  <c r="E64" i="23"/>
  <c r="R156" i="23"/>
  <c r="E156" i="23" s="1"/>
  <c r="R98" i="23"/>
  <c r="E98" i="23" s="1"/>
  <c r="F40" i="23"/>
  <c r="R144" i="23"/>
  <c r="E144" i="23" s="1"/>
  <c r="R86" i="23"/>
  <c r="E86" i="23" s="1"/>
  <c r="F28" i="23"/>
  <c r="Q170" i="23"/>
  <c r="D170" i="23" s="1"/>
  <c r="Q112" i="23"/>
  <c r="D112" i="23" s="1"/>
  <c r="R175" i="23"/>
  <c r="E175" i="23" s="1"/>
  <c r="R117" i="23"/>
  <c r="E117" i="23" s="1"/>
  <c r="F59" i="23"/>
  <c r="Q178" i="23"/>
  <c r="D178" i="23" s="1"/>
  <c r="Q120" i="23"/>
  <c r="D120" i="23" s="1"/>
  <c r="Q4" i="27"/>
  <c r="D4" i="26"/>
  <c r="Q146" i="23"/>
  <c r="D146" i="23" s="1"/>
  <c r="Q88" i="23"/>
  <c r="D88" i="23" s="1"/>
  <c r="Q148" i="23"/>
  <c r="D148" i="23" s="1"/>
  <c r="Q90" i="23"/>
  <c r="D90" i="23" s="1"/>
  <c r="Q150" i="23"/>
  <c r="D150" i="23" s="1"/>
  <c r="Q92" i="23"/>
  <c r="D92" i="23" s="1"/>
  <c r="Q152" i="23"/>
  <c r="D152" i="23" s="1"/>
  <c r="Q94" i="23"/>
  <c r="D94" i="23" s="1"/>
  <c r="Q154" i="23"/>
  <c r="D154" i="23" s="1"/>
  <c r="Q96" i="23"/>
  <c r="D96" i="23" s="1"/>
  <c r="Q156" i="23"/>
  <c r="D156" i="23" s="1"/>
  <c r="Q98" i="23"/>
  <c r="D98" i="23" s="1"/>
  <c r="Q158" i="23"/>
  <c r="D158" i="23" s="1"/>
  <c r="Q100" i="23"/>
  <c r="D100" i="23" s="1"/>
  <c r="Q160" i="23"/>
  <c r="D160" i="23" s="1"/>
  <c r="Q102" i="23"/>
  <c r="D102" i="23" s="1"/>
  <c r="Q162" i="23"/>
  <c r="D162" i="23" s="1"/>
  <c r="Q104" i="23"/>
  <c r="D104" i="23" s="1"/>
  <c r="Q164" i="23"/>
  <c r="D164" i="23" s="1"/>
  <c r="Q106" i="23"/>
  <c r="D106" i="23" s="1"/>
  <c r="Q166" i="23"/>
  <c r="D166" i="23" s="1"/>
  <c r="Q108" i="23"/>
  <c r="D108" i="23" s="1"/>
  <c r="Q168" i="23"/>
  <c r="D168" i="23" s="1"/>
  <c r="Q110" i="23"/>
  <c r="D110" i="23" s="1"/>
  <c r="E54" i="23"/>
  <c r="Q173" i="23"/>
  <c r="D173" i="23" s="1"/>
  <c r="Q115" i="23"/>
  <c r="D115" i="23" s="1"/>
  <c r="E62" i="23"/>
  <c r="D8" i="26"/>
  <c r="A24" i="26"/>
  <c r="B23" i="26"/>
  <c r="R146" i="23"/>
  <c r="E146" i="23" s="1"/>
  <c r="R88" i="23"/>
  <c r="E88" i="23" s="1"/>
  <c r="F30" i="23"/>
  <c r="R154" i="23"/>
  <c r="E154" i="23" s="1"/>
  <c r="R96" i="23"/>
  <c r="E96" i="23" s="1"/>
  <c r="F38" i="23"/>
  <c r="R162" i="23"/>
  <c r="E162" i="23" s="1"/>
  <c r="R104" i="23"/>
  <c r="E104" i="23" s="1"/>
  <c r="F46" i="23"/>
  <c r="R106" i="23"/>
  <c r="E106" i="23" s="1"/>
  <c r="R164" i="23"/>
  <c r="E164" i="23" s="1"/>
  <c r="F48" i="23"/>
  <c r="R168" i="23"/>
  <c r="E168" i="23" s="1"/>
  <c r="R110" i="23"/>
  <c r="E110" i="23" s="1"/>
  <c r="F52" i="23"/>
  <c r="Q176" i="23"/>
  <c r="D176" i="23" s="1"/>
  <c r="Q118" i="23"/>
  <c r="D118" i="23" s="1"/>
  <c r="E27" i="23"/>
  <c r="Q171" i="23"/>
  <c r="D171" i="23" s="1"/>
  <c r="Q113" i="23"/>
  <c r="D113" i="23" s="1"/>
  <c r="E60" i="23"/>
  <c r="Q179" i="23"/>
  <c r="D179" i="23" s="1"/>
  <c r="Q121" i="23"/>
  <c r="D121" i="23" s="1"/>
  <c r="C5" i="26"/>
  <c r="B6" i="27"/>
  <c r="Q145" i="23"/>
  <c r="D145" i="23" s="1"/>
  <c r="Q87" i="23"/>
  <c r="D87" i="23" s="1"/>
  <c r="E55" i="23"/>
  <c r="Q174" i="23"/>
  <c r="D174" i="23" s="1"/>
  <c r="Q116" i="23"/>
  <c r="D116" i="23" s="1"/>
  <c r="E63" i="23"/>
  <c r="N78" i="38"/>
  <c r="N21" i="38" s="1"/>
  <c r="G16" i="38"/>
  <c r="N67" i="38"/>
  <c r="N20" i="38" s="1"/>
  <c r="N53" i="38"/>
  <c r="N19" i="38" s="1"/>
  <c r="F16" i="38"/>
  <c r="N38" i="38"/>
  <c r="N18" i="38" s="1"/>
  <c r="J16" i="38"/>
  <c r="B63" i="27"/>
  <c r="B89" i="27" s="1"/>
  <c r="B87" i="27" s="1"/>
  <c r="K16" i="38"/>
  <c r="N109" i="38"/>
  <c r="N22" i="38" s="1"/>
  <c r="H16" i="38"/>
  <c r="I16" i="38"/>
  <c r="L60" i="52"/>
  <c r="O78" i="52"/>
  <c r="P99" i="52"/>
  <c r="M149" i="52"/>
  <c r="P157" i="52"/>
  <c r="O54" i="52"/>
  <c r="M56" i="52"/>
  <c r="P57" i="52"/>
  <c r="N60" i="52"/>
  <c r="L66" i="52"/>
  <c r="O67" i="52"/>
  <c r="M69" i="52"/>
  <c r="P71" i="52"/>
  <c r="N77" i="52"/>
  <c r="M86" i="52"/>
  <c r="P91" i="52"/>
  <c r="L97" i="52"/>
  <c r="O98" i="52"/>
  <c r="L105" i="52"/>
  <c r="O106" i="52"/>
  <c r="M111" i="52"/>
  <c r="M122" i="52"/>
  <c r="P123" i="52"/>
  <c r="L129" i="52"/>
  <c r="O130" i="52"/>
  <c r="M132" i="52"/>
  <c r="P133" i="52"/>
  <c r="N135" i="52"/>
  <c r="O140" i="52"/>
  <c r="M141" i="52"/>
  <c r="P144" i="52"/>
  <c r="N146" i="52"/>
  <c r="L148" i="52"/>
  <c r="O149" i="52"/>
  <c r="M151" i="52"/>
  <c r="P152" i="52"/>
  <c r="N154" i="52"/>
  <c r="L156" i="52"/>
  <c r="M158" i="52"/>
  <c r="P159" i="52"/>
  <c r="L165" i="52"/>
  <c r="O166" i="52"/>
  <c r="P55" i="52"/>
  <c r="L77" i="52"/>
  <c r="O104" i="52"/>
  <c r="P131" i="52"/>
  <c r="N144" i="52"/>
  <c r="L154" i="52"/>
  <c r="P54" i="52"/>
  <c r="N56" i="52"/>
  <c r="L58" i="52"/>
  <c r="O60" i="52"/>
  <c r="M66" i="52"/>
  <c r="P67" i="52"/>
  <c r="N69" i="52"/>
  <c r="L72" i="52"/>
  <c r="O77" i="52"/>
  <c r="N86" i="52"/>
  <c r="L92" i="52"/>
  <c r="M97" i="52"/>
  <c r="P98" i="52"/>
  <c r="M105" i="52"/>
  <c r="P106" i="52"/>
  <c r="N111" i="52"/>
  <c r="N122" i="52"/>
  <c r="L124" i="52"/>
  <c r="M129" i="52"/>
  <c r="P130" i="52"/>
  <c r="N132" i="52"/>
  <c r="L134" i="52"/>
  <c r="O135" i="52"/>
  <c r="P140" i="52"/>
  <c r="N141" i="52"/>
  <c r="L145" i="52"/>
  <c r="O146" i="52"/>
  <c r="M148" i="52"/>
  <c r="P149" i="52"/>
  <c r="N151" i="52"/>
  <c r="L153" i="52"/>
  <c r="O154" i="52"/>
  <c r="M156" i="52"/>
  <c r="N158" i="52"/>
  <c r="L160" i="52"/>
  <c r="M165" i="52"/>
  <c r="P166" i="52"/>
  <c r="M54" i="52"/>
  <c r="N71" i="52"/>
  <c r="M106" i="52"/>
  <c r="P121" i="52"/>
  <c r="N133" i="52"/>
  <c r="L146" i="52"/>
  <c r="O155" i="52"/>
  <c r="L55" i="52"/>
  <c r="O56" i="52"/>
  <c r="M58" i="52"/>
  <c r="P60" i="52"/>
  <c r="N66" i="52"/>
  <c r="L68" i="52"/>
  <c r="O69" i="52"/>
  <c r="M72" i="52"/>
  <c r="P77" i="52"/>
  <c r="L85" i="52"/>
  <c r="O86" i="52"/>
  <c r="M92" i="52"/>
  <c r="N97" i="52"/>
  <c r="L99" i="52"/>
  <c r="N105" i="52"/>
  <c r="O111" i="52"/>
  <c r="L121" i="52"/>
  <c r="O122" i="52"/>
  <c r="M124" i="52"/>
  <c r="N129" i="52"/>
  <c r="L131" i="52"/>
  <c r="O132" i="52"/>
  <c r="M134" i="52"/>
  <c r="P135" i="52"/>
  <c r="O141" i="52"/>
  <c r="M145" i="52"/>
  <c r="P146" i="52"/>
  <c r="N148" i="52"/>
  <c r="L150" i="52"/>
  <c r="O151" i="52"/>
  <c r="M153" i="52"/>
  <c r="P154" i="52"/>
  <c r="N156" i="52"/>
  <c r="L157" i="52"/>
  <c r="O158" i="52"/>
  <c r="M160" i="52"/>
  <c r="N165" i="52"/>
  <c r="P68" i="52"/>
  <c r="N91" i="52"/>
  <c r="M140" i="52"/>
  <c r="P150" i="52"/>
  <c r="M55" i="52"/>
  <c r="P56" i="52"/>
  <c r="N58" i="52"/>
  <c r="L61" i="52"/>
  <c r="O66" i="52"/>
  <c r="M68" i="52"/>
  <c r="P69" i="52"/>
  <c r="N72" i="52"/>
  <c r="L78" i="52"/>
  <c r="M85" i="52"/>
  <c r="P86" i="52"/>
  <c r="N92" i="52"/>
  <c r="O97" i="52"/>
  <c r="M99" i="52"/>
  <c r="L104" i="52"/>
  <c r="O105" i="52"/>
  <c r="P111" i="52"/>
  <c r="L116" i="52"/>
  <c r="M121" i="52"/>
  <c r="P122" i="52"/>
  <c r="N124" i="52"/>
  <c r="O129" i="52"/>
  <c r="M131" i="52"/>
  <c r="P132" i="52"/>
  <c r="N134" i="52"/>
  <c r="P141" i="52"/>
  <c r="N145" i="52"/>
  <c r="L147" i="52"/>
  <c r="O148" i="52"/>
  <c r="M150" i="52"/>
  <c r="P151" i="52"/>
  <c r="N153" i="52"/>
  <c r="L155" i="52"/>
  <c r="O156" i="52"/>
  <c r="M157" i="52"/>
  <c r="P158" i="52"/>
  <c r="N160" i="52"/>
  <c r="O165" i="52"/>
  <c r="N57" i="52"/>
  <c r="M98" i="52"/>
  <c r="N123" i="52"/>
  <c r="L135" i="52"/>
  <c r="O147" i="52"/>
  <c r="N159" i="52"/>
  <c r="N55" i="52"/>
  <c r="L57" i="52"/>
  <c r="O58" i="52"/>
  <c r="M61" i="52"/>
  <c r="P66" i="52"/>
  <c r="N68" i="52"/>
  <c r="L71" i="52"/>
  <c r="O72" i="52"/>
  <c r="M78" i="52"/>
  <c r="N85" i="52"/>
  <c r="L91" i="52"/>
  <c r="O92" i="52"/>
  <c r="P97" i="52"/>
  <c r="N99" i="52"/>
  <c r="M104" i="52"/>
  <c r="P105" i="52"/>
  <c r="M116" i="52"/>
  <c r="N121" i="52"/>
  <c r="L123" i="52"/>
  <c r="O124" i="52"/>
  <c r="P129" i="52"/>
  <c r="N131" i="52"/>
  <c r="L133" i="52"/>
  <c r="O134" i="52"/>
  <c r="L144" i="52"/>
  <c r="O145" i="52"/>
  <c r="M147" i="52"/>
  <c r="P148" i="52"/>
  <c r="N150" i="52"/>
  <c r="L152" i="52"/>
  <c r="O153" i="52"/>
  <c r="M155" i="52"/>
  <c r="P156" i="52"/>
  <c r="N157" i="52"/>
  <c r="L159" i="52"/>
  <c r="O160" i="52"/>
  <c r="L54" i="52"/>
  <c r="O55" i="52"/>
  <c r="M57" i="52"/>
  <c r="P58" i="52"/>
  <c r="N61" i="52"/>
  <c r="L67" i="52"/>
  <c r="O68" i="52"/>
  <c r="M71" i="52"/>
  <c r="P72" i="52"/>
  <c r="N78" i="52"/>
  <c r="O85" i="52"/>
  <c r="M91" i="52"/>
  <c r="P92" i="52"/>
  <c r="L98" i="52"/>
  <c r="O99" i="52"/>
  <c r="N104" i="52"/>
  <c r="L106" i="52"/>
  <c r="N116" i="52"/>
  <c r="O121" i="52"/>
  <c r="M123" i="52"/>
  <c r="P124" i="52"/>
  <c r="L130" i="52"/>
  <c r="O131" i="52"/>
  <c r="M133" i="52"/>
  <c r="P134" i="52"/>
  <c r="L140" i="52"/>
  <c r="M144" i="52"/>
  <c r="P145" i="52"/>
  <c r="N147" i="52"/>
  <c r="L149" i="52"/>
  <c r="O150" i="52"/>
  <c r="M152" i="52"/>
  <c r="P153" i="52"/>
  <c r="N155" i="52"/>
  <c r="O157" i="52"/>
  <c r="M159" i="52"/>
  <c r="P160" i="52"/>
  <c r="L166" i="52"/>
  <c r="O61" i="52"/>
  <c r="M166" i="52"/>
  <c r="M67" i="52"/>
  <c r="P85" i="52"/>
  <c r="O116" i="52"/>
  <c r="M130" i="52"/>
  <c r="N152" i="52"/>
  <c r="N54" i="52"/>
  <c r="L56" i="52"/>
  <c r="O57" i="52"/>
  <c r="M60" i="52"/>
  <c r="P61" i="52"/>
  <c r="N67" i="52"/>
  <c r="L69" i="52"/>
  <c r="O71" i="52"/>
  <c r="M77" i="52"/>
  <c r="P78" i="52"/>
  <c r="L86" i="52"/>
  <c r="O91" i="52"/>
  <c r="N98" i="52"/>
  <c r="P104" i="52"/>
  <c r="N106" i="52"/>
  <c r="L111" i="52"/>
  <c r="P116" i="52"/>
  <c r="L122" i="52"/>
  <c r="O123" i="52"/>
  <c r="N130" i="52"/>
  <c r="L132" i="52"/>
  <c r="O133" i="52"/>
  <c r="M135" i="52"/>
  <c r="N140" i="52"/>
  <c r="L141" i="52"/>
  <c r="O144" i="52"/>
  <c r="M146" i="52"/>
  <c r="P147" i="52"/>
  <c r="N149" i="52"/>
  <c r="L151" i="52"/>
  <c r="O152" i="52"/>
  <c r="M154" i="52"/>
  <c r="P155" i="52"/>
  <c r="L158" i="52"/>
  <c r="O159" i="52"/>
  <c r="N166" i="52"/>
  <c r="B20" i="27"/>
  <c r="P20" i="27"/>
  <c r="B16" i="26"/>
  <c r="P17" i="27" s="1"/>
  <c r="P16" i="27"/>
  <c r="Q9" i="27"/>
  <c r="Q141" i="27" s="1"/>
  <c r="P9" i="27"/>
  <c r="P141" i="27" s="1"/>
  <c r="C63" i="27"/>
  <c r="Q40" i="27"/>
  <c r="B40" i="27"/>
  <c r="C40" i="27" s="1"/>
  <c r="D40" i="27" s="1"/>
  <c r="E40" i="27" s="1"/>
  <c r="F40" i="27" s="1"/>
  <c r="G40" i="27" s="1"/>
  <c r="H40" i="27" s="1"/>
  <c r="I40" i="27" s="1"/>
  <c r="B55" i="27"/>
  <c r="C55" i="27" s="1"/>
  <c r="H12" i="24"/>
  <c r="M58" i="27"/>
  <c r="C28" i="52"/>
  <c r="C29" i="52"/>
  <c r="C32" i="52"/>
  <c r="C18" i="52"/>
  <c r="C30" i="52"/>
  <c r="J11" i="49"/>
  <c r="C15" i="26"/>
  <c r="B309" i="27" l="1"/>
  <c r="C309" i="27" s="1"/>
  <c r="B426" i="27"/>
  <c r="C426" i="27" s="1"/>
  <c r="B416" i="27"/>
  <c r="B270" i="27"/>
  <c r="C270" i="27" s="1"/>
  <c r="B153" i="27"/>
  <c r="B149" i="27" s="1"/>
  <c r="B143" i="27"/>
  <c r="B159" i="27"/>
  <c r="C147" i="27"/>
  <c r="B206" i="27"/>
  <c r="B204" i="27" s="1"/>
  <c r="B179" i="27"/>
  <c r="B178" i="27" s="1"/>
  <c r="B186" i="27"/>
  <c r="B108" i="27"/>
  <c r="B381" i="27"/>
  <c r="S168" i="52"/>
  <c r="B342" i="27"/>
  <c r="B245" i="27"/>
  <c r="B243" i="27" s="1"/>
  <c r="B218" i="27"/>
  <c r="B217" i="27" s="1"/>
  <c r="B225" i="27"/>
  <c r="B305" i="27"/>
  <c r="B422" i="27"/>
  <c r="B315" i="27"/>
  <c r="C303" i="27"/>
  <c r="C299" i="27" s="1"/>
  <c r="B432" i="27"/>
  <c r="C420" i="27"/>
  <c r="C416" i="27" s="1"/>
  <c r="B276" i="27"/>
  <c r="C264" i="27"/>
  <c r="C260" i="27" s="1"/>
  <c r="B374" i="27"/>
  <c r="B373" i="27" s="1"/>
  <c r="B257" i="27"/>
  <c r="B256" i="27" s="1"/>
  <c r="S126" i="52"/>
  <c r="R88" i="52"/>
  <c r="R168" i="52"/>
  <c r="S82" i="52"/>
  <c r="S108" i="52"/>
  <c r="R162" i="52"/>
  <c r="R63" i="52"/>
  <c r="R101" i="52"/>
  <c r="S74" i="52"/>
  <c r="S137" i="52"/>
  <c r="S101" i="52"/>
  <c r="R137" i="52"/>
  <c r="R82" i="52"/>
  <c r="S162" i="52"/>
  <c r="R94" i="52"/>
  <c r="R74" i="52"/>
  <c r="S88" i="52"/>
  <c r="S94" i="52"/>
  <c r="R126" i="52"/>
  <c r="R108" i="52"/>
  <c r="S63" i="52"/>
  <c r="J132" i="52"/>
  <c r="J135" i="52"/>
  <c r="R44" i="52"/>
  <c r="S44" i="52"/>
  <c r="R34" i="52"/>
  <c r="S34" i="52"/>
  <c r="J106" i="52"/>
  <c r="J151" i="52"/>
  <c r="J140" i="52"/>
  <c r="J71" i="52"/>
  <c r="J147" i="52"/>
  <c r="J61" i="52"/>
  <c r="J150" i="52"/>
  <c r="J131" i="52"/>
  <c r="J148" i="52"/>
  <c r="J97" i="52"/>
  <c r="J72" i="52"/>
  <c r="J154" i="52"/>
  <c r="J129" i="52"/>
  <c r="J133" i="52"/>
  <c r="J54" i="52"/>
  <c r="J86" i="52"/>
  <c r="J155" i="52"/>
  <c r="J78" i="52"/>
  <c r="J157" i="52"/>
  <c r="J85" i="52"/>
  <c r="J134" i="52"/>
  <c r="J156" i="52"/>
  <c r="J116" i="52"/>
  <c r="J158" i="52"/>
  <c r="J122" i="52"/>
  <c r="J56" i="52"/>
  <c r="J121" i="52"/>
  <c r="J55" i="52"/>
  <c r="J142" i="52"/>
  <c r="J79" i="52"/>
  <c r="J152" i="52"/>
  <c r="J153" i="52"/>
  <c r="J141" i="52"/>
  <c r="J166" i="52"/>
  <c r="J149" i="52"/>
  <c r="J130" i="52"/>
  <c r="J98" i="52"/>
  <c r="J67" i="52"/>
  <c r="J159" i="52"/>
  <c r="J123" i="52"/>
  <c r="J91" i="52"/>
  <c r="J104" i="52"/>
  <c r="J77" i="52"/>
  <c r="J59" i="52"/>
  <c r="J70" i="52"/>
  <c r="J111" i="52"/>
  <c r="J57" i="52"/>
  <c r="J146" i="52"/>
  <c r="J160" i="52"/>
  <c r="J92" i="52"/>
  <c r="J58" i="52"/>
  <c r="J105" i="52"/>
  <c r="J80" i="52"/>
  <c r="J143" i="52"/>
  <c r="J165" i="52"/>
  <c r="J69" i="52"/>
  <c r="J144" i="52"/>
  <c r="J99" i="52"/>
  <c r="J68" i="52"/>
  <c r="J145" i="52"/>
  <c r="J124" i="52"/>
  <c r="J66" i="52"/>
  <c r="J60" i="52"/>
  <c r="J31" i="52"/>
  <c r="J45" i="52"/>
  <c r="J41" i="52"/>
  <c r="B335" i="27"/>
  <c r="B334" i="27" s="1"/>
  <c r="K16" i="49"/>
  <c r="N16" i="49"/>
  <c r="I16" i="49"/>
  <c r="M16" i="49"/>
  <c r="J16" i="49"/>
  <c r="L16" i="49"/>
  <c r="J40" i="27"/>
  <c r="K40" i="27" s="1"/>
  <c r="B413" i="27"/>
  <c r="B412" i="27" s="1"/>
  <c r="C7" i="27"/>
  <c r="Q74" i="52"/>
  <c r="P74" i="52"/>
  <c r="M74" i="52"/>
  <c r="O74" i="52"/>
  <c r="L74" i="52"/>
  <c r="N74" i="52"/>
  <c r="K11" i="49"/>
  <c r="M44" i="52"/>
  <c r="L44" i="52"/>
  <c r="Q44" i="52"/>
  <c r="N44" i="52"/>
  <c r="O44" i="52"/>
  <c r="P44" i="52"/>
  <c r="Q82" i="52"/>
  <c r="Q108" i="52"/>
  <c r="Q63" i="52"/>
  <c r="Q126" i="52"/>
  <c r="Q113" i="52"/>
  <c r="Q168" i="52"/>
  <c r="Q101" i="52"/>
  <c r="Q162" i="52"/>
  <c r="Q94" i="52"/>
  <c r="Q88" i="52"/>
  <c r="Q137" i="52"/>
  <c r="S144" i="23"/>
  <c r="F144" i="23" s="1"/>
  <c r="S86" i="23"/>
  <c r="F86" i="23" s="1"/>
  <c r="G28" i="23"/>
  <c r="R138" i="23"/>
  <c r="E138" i="23" s="1"/>
  <c r="R80" i="23"/>
  <c r="E80" i="23" s="1"/>
  <c r="F22" i="23"/>
  <c r="R143" i="23"/>
  <c r="E143" i="23" s="1"/>
  <c r="R85" i="23"/>
  <c r="E85" i="23" s="1"/>
  <c r="F27" i="23"/>
  <c r="S154" i="23"/>
  <c r="F154" i="23" s="1"/>
  <c r="S96" i="23"/>
  <c r="F96" i="23" s="1"/>
  <c r="G38" i="23"/>
  <c r="E8" i="26"/>
  <c r="D9" i="26"/>
  <c r="D10" i="27" s="1"/>
  <c r="R10" i="27" s="1"/>
  <c r="D11" i="26"/>
  <c r="D9" i="27"/>
  <c r="R137" i="23"/>
  <c r="E137" i="23" s="1"/>
  <c r="R79" i="23"/>
  <c r="E79" i="23" s="1"/>
  <c r="F21" i="23"/>
  <c r="R129" i="23"/>
  <c r="E129" i="23" s="1"/>
  <c r="R71" i="23"/>
  <c r="E71" i="23" s="1"/>
  <c r="F13" i="23"/>
  <c r="S169" i="23"/>
  <c r="F169" i="23" s="1"/>
  <c r="S111" i="23"/>
  <c r="F111" i="23" s="1"/>
  <c r="G53" i="23"/>
  <c r="S153" i="23"/>
  <c r="F153" i="23" s="1"/>
  <c r="S95" i="23"/>
  <c r="F95" i="23" s="1"/>
  <c r="G37" i="23"/>
  <c r="S173" i="23"/>
  <c r="F173" i="23" s="1"/>
  <c r="S115" i="23"/>
  <c r="F115" i="23" s="1"/>
  <c r="G57" i="23"/>
  <c r="R178" i="23"/>
  <c r="E178" i="23" s="1"/>
  <c r="R120" i="23"/>
  <c r="E120" i="23" s="1"/>
  <c r="F62" i="23"/>
  <c r="R172" i="23"/>
  <c r="E172" i="23" s="1"/>
  <c r="R114" i="23"/>
  <c r="E114" i="23" s="1"/>
  <c r="F56" i="23"/>
  <c r="R136" i="23"/>
  <c r="E136" i="23" s="1"/>
  <c r="R78" i="23"/>
  <c r="E78" i="23" s="1"/>
  <c r="F20" i="23"/>
  <c r="R128" i="23"/>
  <c r="E128" i="23" s="1"/>
  <c r="R70" i="23"/>
  <c r="E70" i="23" s="1"/>
  <c r="F12" i="23"/>
  <c r="S163" i="23"/>
  <c r="F163" i="23" s="1"/>
  <c r="S105" i="23"/>
  <c r="F105" i="23" s="1"/>
  <c r="G47" i="23"/>
  <c r="S147" i="23"/>
  <c r="F147" i="23" s="1"/>
  <c r="S89" i="23"/>
  <c r="F89" i="23" s="1"/>
  <c r="G31" i="23"/>
  <c r="S174" i="23"/>
  <c r="F174" i="23" s="1"/>
  <c r="S116" i="23"/>
  <c r="F116" i="23" s="1"/>
  <c r="G58" i="23"/>
  <c r="S152" i="23"/>
  <c r="F152" i="23" s="1"/>
  <c r="S94" i="23"/>
  <c r="F94" i="23" s="1"/>
  <c r="G36" i="23"/>
  <c r="S168" i="23"/>
  <c r="F168" i="23" s="1"/>
  <c r="S110" i="23"/>
  <c r="F110" i="23" s="1"/>
  <c r="G52" i="23"/>
  <c r="R130" i="23"/>
  <c r="E130" i="23" s="1"/>
  <c r="R72" i="23"/>
  <c r="E72" i="23" s="1"/>
  <c r="F14" i="23"/>
  <c r="S159" i="23"/>
  <c r="F159" i="23" s="1"/>
  <c r="S101" i="23"/>
  <c r="F101" i="23" s="1"/>
  <c r="G43" i="23"/>
  <c r="S158" i="23"/>
  <c r="F158" i="23" s="1"/>
  <c r="S100" i="23"/>
  <c r="F100" i="23" s="1"/>
  <c r="G42" i="23"/>
  <c r="Q6" i="27"/>
  <c r="C6" i="27"/>
  <c r="S164" i="23"/>
  <c r="F164" i="23" s="1"/>
  <c r="S106" i="23"/>
  <c r="F106" i="23" s="1"/>
  <c r="G48" i="23"/>
  <c r="S175" i="23"/>
  <c r="F175" i="23" s="1"/>
  <c r="S117" i="23"/>
  <c r="F117" i="23" s="1"/>
  <c r="G59" i="23"/>
  <c r="R135" i="23"/>
  <c r="E135" i="23" s="1"/>
  <c r="R77" i="23"/>
  <c r="E77" i="23" s="1"/>
  <c r="F19" i="23"/>
  <c r="R127" i="23"/>
  <c r="E127" i="23" s="1"/>
  <c r="R69" i="23"/>
  <c r="E69" i="23" s="1"/>
  <c r="F11" i="23"/>
  <c r="S99" i="23"/>
  <c r="F99" i="23" s="1"/>
  <c r="S157" i="23"/>
  <c r="F157" i="23" s="1"/>
  <c r="G41" i="23"/>
  <c r="S150" i="23"/>
  <c r="F150" i="23" s="1"/>
  <c r="S92" i="23"/>
  <c r="F92" i="23" s="1"/>
  <c r="G34" i="23"/>
  <c r="A25" i="26"/>
  <c r="B24" i="26"/>
  <c r="R179" i="23"/>
  <c r="E179" i="23" s="1"/>
  <c r="R121" i="23"/>
  <c r="E121" i="23" s="1"/>
  <c r="F63" i="23"/>
  <c r="S146" i="23"/>
  <c r="F146" i="23" s="1"/>
  <c r="S88" i="23"/>
  <c r="F88" i="23" s="1"/>
  <c r="G30" i="23"/>
  <c r="S156" i="23"/>
  <c r="F156" i="23" s="1"/>
  <c r="S98" i="23"/>
  <c r="F98" i="23" s="1"/>
  <c r="G40" i="23"/>
  <c r="R134" i="23"/>
  <c r="E134" i="23" s="1"/>
  <c r="R76" i="23"/>
  <c r="E76" i="23" s="1"/>
  <c r="F18" i="23"/>
  <c r="R126" i="23"/>
  <c r="E126" i="23" s="1"/>
  <c r="R68" i="23"/>
  <c r="E68" i="23" s="1"/>
  <c r="F10" i="23"/>
  <c r="S177" i="23"/>
  <c r="F177" i="23" s="1"/>
  <c r="S119" i="23"/>
  <c r="F119" i="23" s="1"/>
  <c r="G61" i="23"/>
  <c r="S167" i="23"/>
  <c r="F167" i="23" s="1"/>
  <c r="S109" i="23"/>
  <c r="F109" i="23" s="1"/>
  <c r="G51" i="23"/>
  <c r="S151" i="23"/>
  <c r="F151" i="23" s="1"/>
  <c r="S93" i="23"/>
  <c r="F93" i="23" s="1"/>
  <c r="G35" i="23"/>
  <c r="S166" i="23"/>
  <c r="F166" i="23" s="1"/>
  <c r="S108" i="23"/>
  <c r="F108" i="23" s="1"/>
  <c r="G50" i="23"/>
  <c r="R170" i="23"/>
  <c r="E170" i="23" s="1"/>
  <c r="R112" i="23"/>
  <c r="E112" i="23" s="1"/>
  <c r="F54" i="23"/>
  <c r="R141" i="23"/>
  <c r="E141" i="23" s="1"/>
  <c r="R83" i="23"/>
  <c r="E83" i="23" s="1"/>
  <c r="F25" i="23"/>
  <c r="R133" i="23"/>
  <c r="E133" i="23" s="1"/>
  <c r="R75" i="23"/>
  <c r="E75" i="23" s="1"/>
  <c r="F17" i="23"/>
  <c r="R125" i="23"/>
  <c r="E125" i="23" s="1"/>
  <c r="R67" i="23"/>
  <c r="E67" i="23" s="1"/>
  <c r="F9" i="23"/>
  <c r="S161" i="23"/>
  <c r="F161" i="23" s="1"/>
  <c r="S103" i="23"/>
  <c r="F103" i="23" s="1"/>
  <c r="G45" i="23"/>
  <c r="S142" i="23"/>
  <c r="F142" i="23" s="1"/>
  <c r="S84" i="23"/>
  <c r="F84" i="23" s="1"/>
  <c r="G26" i="23"/>
  <c r="S145" i="23"/>
  <c r="F145" i="23" s="1"/>
  <c r="S87" i="23"/>
  <c r="F87" i="23" s="1"/>
  <c r="G29" i="23"/>
  <c r="S148" i="23"/>
  <c r="F148" i="23" s="1"/>
  <c r="S90" i="23"/>
  <c r="F90" i="23" s="1"/>
  <c r="G32" i="23"/>
  <c r="R176" i="23"/>
  <c r="E176" i="23" s="1"/>
  <c r="R118" i="23"/>
  <c r="E118" i="23" s="1"/>
  <c r="F60" i="23"/>
  <c r="S162" i="23"/>
  <c r="F162" i="23" s="1"/>
  <c r="S104" i="23"/>
  <c r="F104" i="23" s="1"/>
  <c r="G46" i="23"/>
  <c r="R140" i="23"/>
  <c r="E140" i="23" s="1"/>
  <c r="R82" i="23"/>
  <c r="E82" i="23" s="1"/>
  <c r="F24" i="23"/>
  <c r="R74" i="23"/>
  <c r="E74" i="23" s="1"/>
  <c r="R132" i="23"/>
  <c r="E132" i="23" s="1"/>
  <c r="F16" i="23"/>
  <c r="AK61" i="24"/>
  <c r="S155" i="23"/>
  <c r="F155" i="23" s="1"/>
  <c r="S97" i="23"/>
  <c r="F97" i="23" s="1"/>
  <c r="G39" i="23"/>
  <c r="AK60" i="24"/>
  <c r="R171" i="23"/>
  <c r="E171" i="23" s="1"/>
  <c r="R113" i="23"/>
  <c r="E113" i="23" s="1"/>
  <c r="F55" i="23"/>
  <c r="R4" i="27"/>
  <c r="E4" i="26"/>
  <c r="D6" i="26"/>
  <c r="D5" i="26"/>
  <c r="D4" i="27"/>
  <c r="R180" i="23"/>
  <c r="E180" i="23" s="1"/>
  <c r="R122" i="23"/>
  <c r="E122" i="23" s="1"/>
  <c r="F64" i="23"/>
  <c r="R139" i="23"/>
  <c r="E139" i="23" s="1"/>
  <c r="R81" i="23"/>
  <c r="E81" i="23" s="1"/>
  <c r="F23" i="23"/>
  <c r="R131" i="23"/>
  <c r="E131" i="23" s="1"/>
  <c r="R73" i="23"/>
  <c r="E73" i="23" s="1"/>
  <c r="F15" i="23"/>
  <c r="S165" i="23"/>
  <c r="F165" i="23" s="1"/>
  <c r="S107" i="23"/>
  <c r="F107" i="23" s="1"/>
  <c r="G49" i="23"/>
  <c r="S149" i="23"/>
  <c r="F149" i="23" s="1"/>
  <c r="S91" i="23"/>
  <c r="F91" i="23" s="1"/>
  <c r="G33" i="23"/>
  <c r="S160" i="23"/>
  <c r="F160" i="23" s="1"/>
  <c r="S102" i="23"/>
  <c r="F102" i="23" s="1"/>
  <c r="G44" i="23"/>
  <c r="M88" i="52"/>
  <c r="P102" i="27"/>
  <c r="P108" i="27" s="1"/>
  <c r="Q108" i="27" s="1"/>
  <c r="R108" i="27" s="1"/>
  <c r="S108" i="27" s="1"/>
  <c r="T108" i="27" s="1"/>
  <c r="U108" i="27" s="1"/>
  <c r="V108" i="27" s="1"/>
  <c r="W108" i="27" s="1"/>
  <c r="P219" i="27"/>
  <c r="P336" i="27"/>
  <c r="P297" i="27"/>
  <c r="P258" i="27"/>
  <c r="P414" i="27"/>
  <c r="P375" i="27"/>
  <c r="P180" i="27"/>
  <c r="Q102" i="27"/>
  <c r="Q128" i="27" s="1"/>
  <c r="Q126" i="27" s="1"/>
  <c r="Q414" i="27"/>
  <c r="Q440" i="27" s="1"/>
  <c r="Q438" i="27" s="1"/>
  <c r="Q375" i="27"/>
  <c r="Q401" i="27" s="1"/>
  <c r="Q399" i="27" s="1"/>
  <c r="Q336" i="27"/>
  <c r="Q362" i="27" s="1"/>
  <c r="Q360" i="27" s="1"/>
  <c r="Q297" i="27"/>
  <c r="Q323" i="27" s="1"/>
  <c r="Q321" i="27" s="1"/>
  <c r="Q258" i="27"/>
  <c r="Q284" i="27" s="1"/>
  <c r="Q282" i="27" s="1"/>
  <c r="Q219" i="27"/>
  <c r="Q245" i="27" s="1"/>
  <c r="Q243" i="27" s="1"/>
  <c r="Q180" i="27"/>
  <c r="Q206" i="27" s="1"/>
  <c r="Q204" i="27" s="1"/>
  <c r="Q167" i="27"/>
  <c r="Q165" i="27" s="1"/>
  <c r="O88" i="52"/>
  <c r="L88" i="52"/>
  <c r="N88" i="52"/>
  <c r="O108" i="52"/>
  <c r="L113" i="52"/>
  <c r="M94" i="52"/>
  <c r="P88" i="52"/>
  <c r="O168" i="52"/>
  <c r="N94" i="52"/>
  <c r="P94" i="52"/>
  <c r="P63" i="52"/>
  <c r="N16" i="38"/>
  <c r="M113" i="52"/>
  <c r="P168" i="52"/>
  <c r="N126" i="52"/>
  <c r="M82" i="52"/>
  <c r="O137" i="52"/>
  <c r="P113" i="52"/>
  <c r="N113" i="52"/>
  <c r="L168" i="52"/>
  <c r="L82" i="52"/>
  <c r="O82" i="52"/>
  <c r="M108" i="52"/>
  <c r="P108" i="52"/>
  <c r="M118" i="52"/>
  <c r="B62" i="27"/>
  <c r="B69" i="27"/>
  <c r="O126" i="52"/>
  <c r="L118" i="52"/>
  <c r="M126" i="52"/>
  <c r="N118" i="52"/>
  <c r="P118" i="52"/>
  <c r="L101" i="52"/>
  <c r="O63" i="52"/>
  <c r="M101" i="52"/>
  <c r="N82" i="52"/>
  <c r="B17" i="26"/>
  <c r="B18" i="27" s="1"/>
  <c r="P137" i="52"/>
  <c r="M63" i="52"/>
  <c r="B14" i="26"/>
  <c r="B15" i="27" s="1"/>
  <c r="L94" i="52"/>
  <c r="O118" i="52"/>
  <c r="L126" i="52"/>
  <c r="N168" i="52"/>
  <c r="L63" i="52"/>
  <c r="O101" i="52"/>
  <c r="B17" i="27"/>
  <c r="N108" i="52"/>
  <c r="L162" i="52"/>
  <c r="M162" i="52"/>
  <c r="N137" i="52"/>
  <c r="O113" i="52"/>
  <c r="P101" i="52"/>
  <c r="O162" i="52"/>
  <c r="M168" i="52"/>
  <c r="P126" i="52"/>
  <c r="L108" i="52"/>
  <c r="P162" i="52"/>
  <c r="N101" i="52"/>
  <c r="L137" i="52"/>
  <c r="M137" i="52"/>
  <c r="O94" i="52"/>
  <c r="P82" i="52"/>
  <c r="N63" i="52"/>
  <c r="N162" i="52"/>
  <c r="Q16" i="27"/>
  <c r="B101" i="27"/>
  <c r="B100" i="27" s="1"/>
  <c r="B140" i="27"/>
  <c r="B139" i="27" s="1"/>
  <c r="P63" i="27"/>
  <c r="Q63" i="27"/>
  <c r="R40" i="27"/>
  <c r="B296" i="27"/>
  <c r="B295" i="27" s="1"/>
  <c r="C89" i="27"/>
  <c r="C87" i="27" s="1"/>
  <c r="C16" i="26"/>
  <c r="Q17" i="27" s="1"/>
  <c r="D15" i="26"/>
  <c r="B260" i="27" l="1"/>
  <c r="B221" i="27"/>
  <c r="B299" i="27"/>
  <c r="B266" i="27"/>
  <c r="B278" i="27"/>
  <c r="B280" i="27" s="1"/>
  <c r="B434" i="27"/>
  <c r="B436" i="27" s="1"/>
  <c r="B317" i="27"/>
  <c r="B319" i="27" s="1"/>
  <c r="C153" i="27"/>
  <c r="B348" i="27"/>
  <c r="C348" i="27" s="1"/>
  <c r="D348" i="27" s="1"/>
  <c r="C143" i="27"/>
  <c r="C145" i="27" s="1"/>
  <c r="B155" i="27"/>
  <c r="B161" i="27"/>
  <c r="B163" i="27" s="1"/>
  <c r="B114" i="27"/>
  <c r="B110" i="27" s="1"/>
  <c r="D147" i="27"/>
  <c r="C159" i="27"/>
  <c r="C161" i="27" s="1"/>
  <c r="C413" i="27"/>
  <c r="C412" i="27" s="1"/>
  <c r="C335" i="27"/>
  <c r="C257" i="27"/>
  <c r="C374" i="27"/>
  <c r="B61" i="27"/>
  <c r="C62" i="27"/>
  <c r="C342" i="27"/>
  <c r="B354" i="27"/>
  <c r="B237" i="27"/>
  <c r="C225" i="27"/>
  <c r="C221" i="27" s="1"/>
  <c r="B231" i="27"/>
  <c r="B232" i="27" s="1"/>
  <c r="B238" i="27" s="1"/>
  <c r="C108" i="27"/>
  <c r="C104" i="27" s="1"/>
  <c r="B120" i="27"/>
  <c r="D336" i="27"/>
  <c r="D362" i="27" s="1"/>
  <c r="D360" i="27" s="1"/>
  <c r="D102" i="27"/>
  <c r="D128" i="27" s="1"/>
  <c r="D126" i="27" s="1"/>
  <c r="D219" i="27"/>
  <c r="D245" i="27" s="1"/>
  <c r="D243" i="27" s="1"/>
  <c r="D375" i="27"/>
  <c r="D401" i="27" s="1"/>
  <c r="D399" i="27" s="1"/>
  <c r="D180" i="27"/>
  <c r="D206" i="27" s="1"/>
  <c r="D204" i="27" s="1"/>
  <c r="D258" i="27"/>
  <c r="D284" i="27" s="1"/>
  <c r="D282" i="27" s="1"/>
  <c r="D141" i="27"/>
  <c r="D167" i="27" s="1"/>
  <c r="D165" i="27" s="1"/>
  <c r="D414" i="27"/>
  <c r="D440" i="27" s="1"/>
  <c r="D438" i="27" s="1"/>
  <c r="D297" i="27"/>
  <c r="D323" i="27" s="1"/>
  <c r="D321" i="27" s="1"/>
  <c r="B393" i="27"/>
  <c r="C381" i="27"/>
  <c r="C377" i="27" s="1"/>
  <c r="C218" i="27"/>
  <c r="C217" i="27" s="1"/>
  <c r="B198" i="27"/>
  <c r="C186" i="27"/>
  <c r="C182" i="27" s="1"/>
  <c r="B192" i="27"/>
  <c r="B193" i="27" s="1"/>
  <c r="B199" i="27" s="1"/>
  <c r="C179" i="27"/>
  <c r="C177" i="27" s="1"/>
  <c r="B387" i="27"/>
  <c r="B388" i="27" s="1"/>
  <c r="B427" i="27"/>
  <c r="B433" i="27" s="1"/>
  <c r="B435" i="27" s="1"/>
  <c r="B154" i="27"/>
  <c r="B160" i="27" s="1"/>
  <c r="B310" i="27"/>
  <c r="B316" i="27" s="1"/>
  <c r="B318" i="27" s="1"/>
  <c r="B271" i="27"/>
  <c r="B277" i="27" s="1"/>
  <c r="B428" i="27"/>
  <c r="B442" i="27" s="1"/>
  <c r="B272" i="27"/>
  <c r="B311" i="27"/>
  <c r="C418" i="27"/>
  <c r="D420" i="27"/>
  <c r="D416" i="27" s="1"/>
  <c r="C432" i="27"/>
  <c r="C428" i="27" s="1"/>
  <c r="C422" i="27"/>
  <c r="D426" i="27"/>
  <c r="C262" i="27"/>
  <c r="C276" i="27"/>
  <c r="D264" i="27"/>
  <c r="D260" i="27" s="1"/>
  <c r="C266" i="27"/>
  <c r="D270" i="27"/>
  <c r="C305" i="27"/>
  <c r="D309" i="27"/>
  <c r="C301" i="27"/>
  <c r="C315" i="27"/>
  <c r="D303" i="27"/>
  <c r="D299" i="27" s="1"/>
  <c r="C149" i="27"/>
  <c r="C155" i="27"/>
  <c r="D153" i="27"/>
  <c r="R171" i="52"/>
  <c r="R178" i="52" s="1"/>
  <c r="S171" i="52"/>
  <c r="S178" i="52" s="1"/>
  <c r="G16" i="49"/>
  <c r="J44" i="52"/>
  <c r="L40" i="27"/>
  <c r="J74" i="52"/>
  <c r="N171" i="52"/>
  <c r="O171" i="52"/>
  <c r="M171" i="52"/>
  <c r="P171" i="52"/>
  <c r="Q171" i="52"/>
  <c r="L11" i="49"/>
  <c r="M11" i="49" s="1"/>
  <c r="S179" i="23"/>
  <c r="F179" i="23" s="1"/>
  <c r="S121" i="23"/>
  <c r="F121" i="23" s="1"/>
  <c r="G63" i="23"/>
  <c r="S4" i="27"/>
  <c r="F4" i="26"/>
  <c r="F5" i="26" s="1"/>
  <c r="E6" i="26"/>
  <c r="E5" i="26"/>
  <c r="E4" i="27"/>
  <c r="T148" i="23"/>
  <c r="G148" i="23" s="1"/>
  <c r="T90" i="23"/>
  <c r="G90" i="23" s="1"/>
  <c r="H32" i="23"/>
  <c r="S134" i="23"/>
  <c r="F134" i="23" s="1"/>
  <c r="S76" i="23"/>
  <c r="F76" i="23" s="1"/>
  <c r="G18" i="23"/>
  <c r="S135" i="23"/>
  <c r="F135" i="23" s="1"/>
  <c r="S77" i="23"/>
  <c r="F77" i="23" s="1"/>
  <c r="G19" i="23"/>
  <c r="T147" i="23"/>
  <c r="G147" i="23" s="1"/>
  <c r="T89" i="23"/>
  <c r="G89" i="23" s="1"/>
  <c r="H31" i="23"/>
  <c r="S178" i="23"/>
  <c r="F178" i="23" s="1"/>
  <c r="S120" i="23"/>
  <c r="F120" i="23" s="1"/>
  <c r="G62" i="23"/>
  <c r="S129" i="23"/>
  <c r="F129" i="23" s="1"/>
  <c r="S71" i="23"/>
  <c r="F71" i="23" s="1"/>
  <c r="G13" i="23"/>
  <c r="T166" i="23"/>
  <c r="G166" i="23" s="1"/>
  <c r="T108" i="23"/>
  <c r="G108" i="23" s="1"/>
  <c r="H50" i="23"/>
  <c r="F8" i="26"/>
  <c r="E11" i="26"/>
  <c r="E9" i="26"/>
  <c r="E10" i="27" s="1"/>
  <c r="S10" i="27" s="1"/>
  <c r="E9" i="27"/>
  <c r="S138" i="23"/>
  <c r="F138" i="23" s="1"/>
  <c r="S80" i="23"/>
  <c r="F80" i="23" s="1"/>
  <c r="G22" i="23"/>
  <c r="S180" i="23"/>
  <c r="F180" i="23" s="1"/>
  <c r="S122" i="23"/>
  <c r="F122" i="23" s="1"/>
  <c r="G64" i="23"/>
  <c r="S171" i="23"/>
  <c r="F171" i="23" s="1"/>
  <c r="S113" i="23"/>
  <c r="F113" i="23" s="1"/>
  <c r="G55" i="23"/>
  <c r="S141" i="23"/>
  <c r="F141" i="23" s="1"/>
  <c r="S83" i="23"/>
  <c r="F83" i="23" s="1"/>
  <c r="G25" i="23"/>
  <c r="T177" i="23"/>
  <c r="G177" i="23" s="1"/>
  <c r="T119" i="23"/>
  <c r="G119" i="23" s="1"/>
  <c r="H61" i="23"/>
  <c r="T157" i="23"/>
  <c r="G157" i="23" s="1"/>
  <c r="T99" i="23"/>
  <c r="G99" i="23" s="1"/>
  <c r="H41" i="23"/>
  <c r="T152" i="23"/>
  <c r="G152" i="23" s="1"/>
  <c r="T94" i="23"/>
  <c r="G94" i="23" s="1"/>
  <c r="H36" i="23"/>
  <c r="S136" i="23"/>
  <c r="F136" i="23" s="1"/>
  <c r="S78" i="23"/>
  <c r="F78" i="23" s="1"/>
  <c r="G20" i="23"/>
  <c r="T154" i="23"/>
  <c r="G154" i="23" s="1"/>
  <c r="T96" i="23"/>
  <c r="G96" i="23" s="1"/>
  <c r="H38" i="23"/>
  <c r="T160" i="23"/>
  <c r="G160" i="23" s="1"/>
  <c r="T102" i="23"/>
  <c r="G102" i="23" s="1"/>
  <c r="H44" i="23"/>
  <c r="S132" i="23"/>
  <c r="F132" i="23" s="1"/>
  <c r="S74" i="23"/>
  <c r="F74" i="23" s="1"/>
  <c r="G16" i="23"/>
  <c r="T145" i="23"/>
  <c r="G145" i="23" s="1"/>
  <c r="T87" i="23"/>
  <c r="G87" i="23" s="1"/>
  <c r="H29" i="23"/>
  <c r="T156" i="23"/>
  <c r="G156" i="23" s="1"/>
  <c r="T98" i="23"/>
  <c r="G98" i="23" s="1"/>
  <c r="H40" i="23"/>
  <c r="T175" i="23"/>
  <c r="G175" i="23" s="1"/>
  <c r="T117" i="23"/>
  <c r="G117" i="23" s="1"/>
  <c r="H59" i="23"/>
  <c r="T163" i="23"/>
  <c r="G163" i="23" s="1"/>
  <c r="T105" i="23"/>
  <c r="G105" i="23" s="1"/>
  <c r="H47" i="23"/>
  <c r="S137" i="23"/>
  <c r="F137" i="23" s="1"/>
  <c r="S79" i="23"/>
  <c r="F79" i="23" s="1"/>
  <c r="G21" i="23"/>
  <c r="S131" i="23"/>
  <c r="F131" i="23" s="1"/>
  <c r="S73" i="23"/>
  <c r="F73" i="23" s="1"/>
  <c r="G15" i="23"/>
  <c r="S176" i="23"/>
  <c r="F176" i="23" s="1"/>
  <c r="S118" i="23"/>
  <c r="F118" i="23" s="1"/>
  <c r="G60" i="23"/>
  <c r="S125" i="23"/>
  <c r="F125" i="23" s="1"/>
  <c r="S67" i="23"/>
  <c r="F67" i="23" s="1"/>
  <c r="G9" i="23"/>
  <c r="T151" i="23"/>
  <c r="G151" i="23" s="1"/>
  <c r="T93" i="23"/>
  <c r="G93" i="23" s="1"/>
  <c r="H35" i="23"/>
  <c r="S130" i="23"/>
  <c r="F130" i="23" s="1"/>
  <c r="S72" i="23"/>
  <c r="F72" i="23" s="1"/>
  <c r="G14" i="23"/>
  <c r="T169" i="23"/>
  <c r="G169" i="23" s="1"/>
  <c r="T111" i="23"/>
  <c r="G111" i="23" s="1"/>
  <c r="H53" i="23"/>
  <c r="T144" i="23"/>
  <c r="G144" i="23" s="1"/>
  <c r="T86" i="23"/>
  <c r="G86" i="23" s="1"/>
  <c r="H28" i="23"/>
  <c r="S170" i="23"/>
  <c r="F170" i="23" s="1"/>
  <c r="S112" i="23"/>
  <c r="F112" i="23" s="1"/>
  <c r="G54" i="23"/>
  <c r="S126" i="23"/>
  <c r="F126" i="23" s="1"/>
  <c r="S68" i="23"/>
  <c r="F68" i="23" s="1"/>
  <c r="G10" i="23"/>
  <c r="S127" i="23"/>
  <c r="F127" i="23" s="1"/>
  <c r="S69" i="23"/>
  <c r="F69" i="23" s="1"/>
  <c r="G11" i="23"/>
  <c r="T174" i="23"/>
  <c r="G174" i="23" s="1"/>
  <c r="T116" i="23"/>
  <c r="G116" i="23" s="1"/>
  <c r="H58" i="23"/>
  <c r="S172" i="23"/>
  <c r="F172" i="23" s="1"/>
  <c r="S114" i="23"/>
  <c r="F114" i="23" s="1"/>
  <c r="G56" i="23"/>
  <c r="S143" i="23"/>
  <c r="F143" i="23" s="1"/>
  <c r="S85" i="23"/>
  <c r="F85" i="23" s="1"/>
  <c r="G27" i="23"/>
  <c r="T165" i="23"/>
  <c r="G165" i="23" s="1"/>
  <c r="T107" i="23"/>
  <c r="G107" i="23" s="1"/>
  <c r="H49" i="23"/>
  <c r="T162" i="23"/>
  <c r="G162" i="23" s="1"/>
  <c r="T104" i="23"/>
  <c r="G104" i="23" s="1"/>
  <c r="H46" i="23"/>
  <c r="T159" i="23"/>
  <c r="G159" i="23" s="1"/>
  <c r="T101" i="23"/>
  <c r="G101" i="23" s="1"/>
  <c r="H43" i="23"/>
  <c r="T149" i="23"/>
  <c r="G149" i="23" s="1"/>
  <c r="T91" i="23"/>
  <c r="G91" i="23" s="1"/>
  <c r="H33" i="23"/>
  <c r="R6" i="27"/>
  <c r="D6" i="27"/>
  <c r="S140" i="23"/>
  <c r="F140" i="23" s="1"/>
  <c r="S82" i="23"/>
  <c r="F82" i="23" s="1"/>
  <c r="G24" i="23"/>
  <c r="T142" i="23"/>
  <c r="G142" i="23" s="1"/>
  <c r="T84" i="23"/>
  <c r="G84" i="23" s="1"/>
  <c r="H26" i="23"/>
  <c r="T146" i="23"/>
  <c r="G146" i="23" s="1"/>
  <c r="T88" i="23"/>
  <c r="G88" i="23" s="1"/>
  <c r="H30" i="23"/>
  <c r="A26" i="26"/>
  <c r="B25" i="26"/>
  <c r="T164" i="23"/>
  <c r="G164" i="23" s="1"/>
  <c r="T106" i="23"/>
  <c r="G106" i="23" s="1"/>
  <c r="H48" i="23"/>
  <c r="T158" i="23"/>
  <c r="G158" i="23" s="1"/>
  <c r="T100" i="23"/>
  <c r="G100" i="23" s="1"/>
  <c r="H42" i="23"/>
  <c r="T173" i="23"/>
  <c r="G173" i="23" s="1"/>
  <c r="T115" i="23"/>
  <c r="G115" i="23" s="1"/>
  <c r="H57" i="23"/>
  <c r="R9" i="27"/>
  <c r="R141" i="27" s="1"/>
  <c r="D63" i="27"/>
  <c r="D89" i="27" s="1"/>
  <c r="D87" i="27" s="1"/>
  <c r="T161" i="23"/>
  <c r="G161" i="23" s="1"/>
  <c r="T103" i="23"/>
  <c r="G103" i="23" s="1"/>
  <c r="H45" i="23"/>
  <c r="T153" i="23"/>
  <c r="G153" i="23" s="1"/>
  <c r="T95" i="23"/>
  <c r="G95" i="23" s="1"/>
  <c r="H37" i="23"/>
  <c r="S139" i="23"/>
  <c r="F139" i="23" s="1"/>
  <c r="S81" i="23"/>
  <c r="F81" i="23" s="1"/>
  <c r="G23" i="23"/>
  <c r="R7" i="27"/>
  <c r="D7" i="27"/>
  <c r="T155" i="23"/>
  <c r="G155" i="23" s="1"/>
  <c r="T97" i="23"/>
  <c r="G97" i="23" s="1"/>
  <c r="H39" i="23"/>
  <c r="S133" i="23"/>
  <c r="F133" i="23" s="1"/>
  <c r="S75" i="23"/>
  <c r="F75" i="23" s="1"/>
  <c r="G17" i="23"/>
  <c r="T167" i="23"/>
  <c r="G167" i="23" s="1"/>
  <c r="T109" i="23"/>
  <c r="G109" i="23" s="1"/>
  <c r="H51" i="23"/>
  <c r="T150" i="23"/>
  <c r="G150" i="23" s="1"/>
  <c r="T92" i="23"/>
  <c r="G92" i="23" s="1"/>
  <c r="H34" i="23"/>
  <c r="T168" i="23"/>
  <c r="G168" i="23" s="1"/>
  <c r="T110" i="23"/>
  <c r="G110" i="23" s="1"/>
  <c r="H52" i="23"/>
  <c r="S128" i="23"/>
  <c r="F128" i="23" s="1"/>
  <c r="S70" i="23"/>
  <c r="F70" i="23" s="1"/>
  <c r="G12" i="23"/>
  <c r="R12" i="27"/>
  <c r="D12" i="27"/>
  <c r="Q89" i="27"/>
  <c r="Q87" i="27" s="1"/>
  <c r="U57" i="24"/>
  <c r="P167" i="27"/>
  <c r="P165" i="27" s="1"/>
  <c r="P147" i="27"/>
  <c r="P362" i="27"/>
  <c r="P360" i="27" s="1"/>
  <c r="P342" i="27"/>
  <c r="P186" i="27"/>
  <c r="P192" i="27" s="1"/>
  <c r="P206" i="27"/>
  <c r="P204" i="27" s="1"/>
  <c r="P401" i="27"/>
  <c r="P399" i="27" s="1"/>
  <c r="P381" i="27"/>
  <c r="P387" i="27" s="1"/>
  <c r="P420" i="27"/>
  <c r="P426" i="27" s="1"/>
  <c r="P440" i="27"/>
  <c r="P438" i="27" s="1"/>
  <c r="P245" i="27"/>
  <c r="P243" i="27" s="1"/>
  <c r="P225" i="27"/>
  <c r="P231" i="27" s="1"/>
  <c r="P284" i="27"/>
  <c r="P282" i="27" s="1"/>
  <c r="P264" i="27"/>
  <c r="P270" i="27" s="1"/>
  <c r="P323" i="27"/>
  <c r="P321" i="27" s="1"/>
  <c r="P303" i="27"/>
  <c r="P309" i="27" s="1"/>
  <c r="J88" i="52"/>
  <c r="J108" i="52"/>
  <c r="J94" i="52"/>
  <c r="J168" i="52"/>
  <c r="J82" i="52"/>
  <c r="J101" i="52"/>
  <c r="J63" i="52"/>
  <c r="J113" i="52"/>
  <c r="P15" i="27"/>
  <c r="P28" i="27" s="1"/>
  <c r="J118" i="52"/>
  <c r="J137" i="52"/>
  <c r="Q104" i="27"/>
  <c r="C69" i="27"/>
  <c r="C65" i="27" s="1"/>
  <c r="B75" i="27"/>
  <c r="B76" i="27" s="1"/>
  <c r="B82" i="27" s="1"/>
  <c r="B81" i="27"/>
  <c r="J126" i="52"/>
  <c r="L171" i="52"/>
  <c r="B28" i="27"/>
  <c r="P89" i="27"/>
  <c r="P87" i="27" s="1"/>
  <c r="P69" i="27"/>
  <c r="P128" i="27"/>
  <c r="P126" i="27" s="1"/>
  <c r="J162" i="52"/>
  <c r="R16" i="27"/>
  <c r="C101" i="27"/>
  <c r="C100" i="27" s="1"/>
  <c r="P257" i="27"/>
  <c r="P218" i="27"/>
  <c r="P101" i="27"/>
  <c r="P179" i="27"/>
  <c r="P296" i="27"/>
  <c r="P140" i="27"/>
  <c r="P335" i="27"/>
  <c r="P62" i="27"/>
  <c r="P413" i="27"/>
  <c r="C140" i="27"/>
  <c r="P374" i="27"/>
  <c r="S40" i="27"/>
  <c r="C296" i="27"/>
  <c r="C295" i="27" s="1"/>
  <c r="C17" i="26"/>
  <c r="C18" i="27" s="1"/>
  <c r="D16" i="26"/>
  <c r="E15" i="26"/>
  <c r="C14" i="26"/>
  <c r="B279" i="27" l="1"/>
  <c r="B115" i="27"/>
  <c r="B121" i="27" s="1"/>
  <c r="B338" i="27"/>
  <c r="B182" i="27"/>
  <c r="B65" i="27"/>
  <c r="B104" i="27"/>
  <c r="B286" i="27"/>
  <c r="B377" i="27"/>
  <c r="C114" i="27"/>
  <c r="D114" i="27" s="1"/>
  <c r="B395" i="27"/>
  <c r="B397" i="27" s="1"/>
  <c r="B350" i="27"/>
  <c r="B349" i="27"/>
  <c r="B355" i="27" s="1"/>
  <c r="B344" i="27"/>
  <c r="B356" i="27"/>
  <c r="B358" i="27" s="1"/>
  <c r="C344" i="27"/>
  <c r="C338" i="27"/>
  <c r="C340" i="27" s="1"/>
  <c r="C434" i="27"/>
  <c r="C436" i="27" s="1"/>
  <c r="C278" i="27"/>
  <c r="C280" i="27" s="1"/>
  <c r="C317" i="27"/>
  <c r="C319" i="27" s="1"/>
  <c r="B200" i="27"/>
  <c r="B202" i="27" s="1"/>
  <c r="B239" i="27"/>
  <c r="B241" i="27" s="1"/>
  <c r="E147" i="27"/>
  <c r="D143" i="27"/>
  <c r="D159" i="27"/>
  <c r="D161" i="27" s="1"/>
  <c r="B122" i="27"/>
  <c r="B124" i="27" s="1"/>
  <c r="B83" i="27"/>
  <c r="C139" i="27"/>
  <c r="C138" i="27" s="1"/>
  <c r="C61" i="27"/>
  <c r="C60" i="27" s="1"/>
  <c r="C70" i="27" s="1"/>
  <c r="C256" i="27"/>
  <c r="C255" i="27" s="1"/>
  <c r="C178" i="27"/>
  <c r="C334" i="27"/>
  <c r="C216" i="27"/>
  <c r="C411" i="27"/>
  <c r="C433" i="27" s="1"/>
  <c r="C294" i="27"/>
  <c r="C373" i="27"/>
  <c r="B162" i="27"/>
  <c r="C354" i="27"/>
  <c r="D342" i="27"/>
  <c r="B169" i="27"/>
  <c r="B116" i="27"/>
  <c r="C272" i="27"/>
  <c r="D257" i="27"/>
  <c r="C99" i="27"/>
  <c r="D374" i="27"/>
  <c r="D372" i="27" s="1"/>
  <c r="D335" i="27"/>
  <c r="D413" i="27"/>
  <c r="B312" i="27"/>
  <c r="B313" i="27" s="1"/>
  <c r="C106" i="27"/>
  <c r="D108" i="27"/>
  <c r="C120" i="27"/>
  <c r="B325" i="27"/>
  <c r="B273" i="27"/>
  <c r="B274" i="27" s="1"/>
  <c r="D179" i="27"/>
  <c r="D218" i="27"/>
  <c r="D217" i="27" s="1"/>
  <c r="B233" i="27"/>
  <c r="C231" i="27"/>
  <c r="B227" i="27"/>
  <c r="B394" i="27"/>
  <c r="C387" i="27"/>
  <c r="B389" i="27"/>
  <c r="B383" i="27"/>
  <c r="D225" i="27"/>
  <c r="D221" i="27" s="1"/>
  <c r="C223" i="27"/>
  <c r="C237" i="27"/>
  <c r="C239" i="27" s="1"/>
  <c r="D381" i="27"/>
  <c r="D377" i="27" s="1"/>
  <c r="C393" i="27"/>
  <c r="C379" i="27"/>
  <c r="C184" i="27"/>
  <c r="C198" i="27"/>
  <c r="D186" i="27"/>
  <c r="D182" i="27" s="1"/>
  <c r="E219" i="27"/>
  <c r="E245" i="27" s="1"/>
  <c r="E243" i="27" s="1"/>
  <c r="E414" i="27"/>
  <c r="E440" i="27" s="1"/>
  <c r="E438" i="27" s="1"/>
  <c r="E375" i="27"/>
  <c r="E401" i="27" s="1"/>
  <c r="E399" i="27" s="1"/>
  <c r="E180" i="27"/>
  <c r="E206" i="27" s="1"/>
  <c r="E204" i="27" s="1"/>
  <c r="E258" i="27"/>
  <c r="E284" i="27" s="1"/>
  <c r="E282" i="27" s="1"/>
  <c r="E141" i="27"/>
  <c r="E167" i="27" s="1"/>
  <c r="E165" i="27" s="1"/>
  <c r="E336" i="27"/>
  <c r="E362" i="27" s="1"/>
  <c r="E360" i="27" s="1"/>
  <c r="E102" i="27"/>
  <c r="E128" i="27" s="1"/>
  <c r="E126" i="27" s="1"/>
  <c r="E297" i="27"/>
  <c r="E323" i="27" s="1"/>
  <c r="E321" i="27" s="1"/>
  <c r="C192" i="27"/>
  <c r="B188" i="27"/>
  <c r="B194" i="27"/>
  <c r="B156" i="27"/>
  <c r="B157" i="27" s="1"/>
  <c r="C169" i="27"/>
  <c r="E114" i="27"/>
  <c r="B429" i="27"/>
  <c r="B430" i="27" s="1"/>
  <c r="C350" i="27"/>
  <c r="C311" i="27"/>
  <c r="C325" i="27" s="1"/>
  <c r="D305" i="27"/>
  <c r="E309" i="27"/>
  <c r="E348" i="27"/>
  <c r="D276" i="27"/>
  <c r="E264" i="27"/>
  <c r="E260" i="27" s="1"/>
  <c r="D262" i="27"/>
  <c r="D301" i="27"/>
  <c r="D315" i="27"/>
  <c r="E303" i="27"/>
  <c r="E299" i="27" s="1"/>
  <c r="D422" i="27"/>
  <c r="E426" i="27"/>
  <c r="D266" i="27"/>
  <c r="E270" i="27"/>
  <c r="D418" i="27"/>
  <c r="D432" i="27"/>
  <c r="E420" i="27"/>
  <c r="D155" i="27"/>
  <c r="D149" i="27"/>
  <c r="E153" i="27"/>
  <c r="F147" i="27"/>
  <c r="E159" i="27"/>
  <c r="C427" i="27"/>
  <c r="C429" i="27" s="1"/>
  <c r="N11" i="49"/>
  <c r="J171" i="52"/>
  <c r="V171" i="52" s="1"/>
  <c r="U168" i="23"/>
  <c r="H168" i="23" s="1"/>
  <c r="U110" i="23"/>
  <c r="H110" i="23" s="1"/>
  <c r="I52" i="23"/>
  <c r="U161" i="23"/>
  <c r="H161" i="23" s="1"/>
  <c r="U103" i="23"/>
  <c r="H103" i="23" s="1"/>
  <c r="I45" i="23"/>
  <c r="U164" i="23"/>
  <c r="H164" i="23" s="1"/>
  <c r="U106" i="23"/>
  <c r="H106" i="23" s="1"/>
  <c r="I48" i="23"/>
  <c r="U142" i="23"/>
  <c r="H142" i="23" s="1"/>
  <c r="U84" i="23"/>
  <c r="H84" i="23" s="1"/>
  <c r="I26" i="23"/>
  <c r="U149" i="23"/>
  <c r="H149" i="23" s="1"/>
  <c r="U91" i="23"/>
  <c r="H91" i="23" s="1"/>
  <c r="I33" i="23"/>
  <c r="U144" i="23"/>
  <c r="H144" i="23" s="1"/>
  <c r="U86" i="23"/>
  <c r="H86" i="23" s="1"/>
  <c r="I28" i="23"/>
  <c r="T176" i="23"/>
  <c r="G176" i="23" s="1"/>
  <c r="T118" i="23"/>
  <c r="G118" i="23" s="1"/>
  <c r="H60" i="23"/>
  <c r="U156" i="23"/>
  <c r="H156" i="23" s="1"/>
  <c r="U98" i="23"/>
  <c r="H98" i="23" s="1"/>
  <c r="I40" i="23"/>
  <c r="T136" i="23"/>
  <c r="G136" i="23" s="1"/>
  <c r="T78" i="23"/>
  <c r="G78" i="23" s="1"/>
  <c r="H20" i="23"/>
  <c r="S9" i="27"/>
  <c r="S141" i="27" s="1"/>
  <c r="E63" i="27"/>
  <c r="E89" i="27" s="1"/>
  <c r="E87" i="27" s="1"/>
  <c r="U166" i="23"/>
  <c r="H166" i="23" s="1"/>
  <c r="U108" i="23"/>
  <c r="H108" i="23" s="1"/>
  <c r="I50" i="23"/>
  <c r="T76" i="23"/>
  <c r="G76" i="23" s="1"/>
  <c r="T134" i="23"/>
  <c r="G134" i="23" s="1"/>
  <c r="H18" i="23"/>
  <c r="S6" i="27"/>
  <c r="E6" i="27"/>
  <c r="T133" i="23"/>
  <c r="G133" i="23" s="1"/>
  <c r="T75" i="23"/>
  <c r="G75" i="23" s="1"/>
  <c r="H17" i="23"/>
  <c r="U165" i="23"/>
  <c r="H165" i="23" s="1"/>
  <c r="U107" i="23"/>
  <c r="H107" i="23" s="1"/>
  <c r="I49" i="23"/>
  <c r="U160" i="23"/>
  <c r="H160" i="23" s="1"/>
  <c r="U102" i="23"/>
  <c r="H102" i="23" s="1"/>
  <c r="I44" i="23"/>
  <c r="T139" i="23"/>
  <c r="G139" i="23" s="1"/>
  <c r="T81" i="23"/>
  <c r="G81" i="23" s="1"/>
  <c r="H23" i="23"/>
  <c r="U174" i="23"/>
  <c r="H174" i="23" s="1"/>
  <c r="U116" i="23"/>
  <c r="H116" i="23" s="1"/>
  <c r="I58" i="23"/>
  <c r="U151" i="23"/>
  <c r="H151" i="23" s="1"/>
  <c r="U93" i="23"/>
  <c r="H93" i="23" s="1"/>
  <c r="I35" i="23"/>
  <c r="U163" i="23"/>
  <c r="H163" i="23" s="1"/>
  <c r="U105" i="23"/>
  <c r="H105" i="23" s="1"/>
  <c r="I47" i="23"/>
  <c r="T180" i="23"/>
  <c r="G180" i="23" s="1"/>
  <c r="T122" i="23"/>
  <c r="G122" i="23" s="1"/>
  <c r="H64" i="23"/>
  <c r="S12" i="27"/>
  <c r="E12" i="27"/>
  <c r="U147" i="23"/>
  <c r="H147" i="23" s="1"/>
  <c r="U89" i="23"/>
  <c r="H89" i="23" s="1"/>
  <c r="I31" i="23"/>
  <c r="T4" i="27"/>
  <c r="G4" i="26"/>
  <c r="G5" i="26" s="1"/>
  <c r="F6" i="26"/>
  <c r="F4" i="27"/>
  <c r="S7" i="27"/>
  <c r="E7" i="27"/>
  <c r="U150" i="23"/>
  <c r="H150" i="23" s="1"/>
  <c r="U92" i="23"/>
  <c r="H92" i="23" s="1"/>
  <c r="I34" i="23"/>
  <c r="T140" i="23"/>
  <c r="G140" i="23" s="1"/>
  <c r="T82" i="23"/>
  <c r="G82" i="23" s="1"/>
  <c r="H24" i="23"/>
  <c r="U159" i="23"/>
  <c r="H159" i="23" s="1"/>
  <c r="U101" i="23"/>
  <c r="H101" i="23" s="1"/>
  <c r="I43" i="23"/>
  <c r="U169" i="23"/>
  <c r="H169" i="23" s="1"/>
  <c r="U111" i="23"/>
  <c r="H111" i="23" s="1"/>
  <c r="I53" i="23"/>
  <c r="T131" i="23"/>
  <c r="G131" i="23" s="1"/>
  <c r="T73" i="23"/>
  <c r="G73" i="23" s="1"/>
  <c r="H15" i="23"/>
  <c r="U145" i="23"/>
  <c r="H145" i="23" s="1"/>
  <c r="U87" i="23"/>
  <c r="H87" i="23" s="1"/>
  <c r="I29" i="23"/>
  <c r="U152" i="23"/>
  <c r="H152" i="23" s="1"/>
  <c r="U94" i="23"/>
  <c r="H94" i="23" s="1"/>
  <c r="I36" i="23"/>
  <c r="G8" i="26"/>
  <c r="F11" i="26"/>
  <c r="F9" i="26"/>
  <c r="F10" i="27" s="1"/>
  <c r="T10" i="27" s="1"/>
  <c r="F9" i="27"/>
  <c r="U177" i="23"/>
  <c r="H177" i="23" s="1"/>
  <c r="U119" i="23"/>
  <c r="H119" i="23" s="1"/>
  <c r="I61" i="23"/>
  <c r="R102" i="27"/>
  <c r="R128" i="27" s="1"/>
  <c r="R126" i="27" s="1"/>
  <c r="R167" i="27"/>
  <c r="R165" i="27" s="1"/>
  <c r="R258" i="27"/>
  <c r="R284" i="27" s="1"/>
  <c r="R282" i="27" s="1"/>
  <c r="R414" i="27"/>
  <c r="R440" i="27" s="1"/>
  <c r="R438" i="27" s="1"/>
  <c r="R375" i="27"/>
  <c r="R401" i="27" s="1"/>
  <c r="R399" i="27" s="1"/>
  <c r="R336" i="27"/>
  <c r="R362" i="27" s="1"/>
  <c r="R360" i="27" s="1"/>
  <c r="R219" i="27"/>
  <c r="R245" i="27" s="1"/>
  <c r="R243" i="27" s="1"/>
  <c r="R180" i="27"/>
  <c r="R206" i="27" s="1"/>
  <c r="R204" i="27" s="1"/>
  <c r="R63" i="27"/>
  <c r="R297" i="27"/>
  <c r="R323" i="27" s="1"/>
  <c r="R321" i="27" s="1"/>
  <c r="B26" i="26"/>
  <c r="A27" i="26"/>
  <c r="T143" i="23"/>
  <c r="G143" i="23" s="1"/>
  <c r="T85" i="23"/>
  <c r="G85" i="23" s="1"/>
  <c r="H27" i="23"/>
  <c r="T170" i="23"/>
  <c r="G170" i="23" s="1"/>
  <c r="T112" i="23"/>
  <c r="G112" i="23" s="1"/>
  <c r="H54" i="23"/>
  <c r="T141" i="23"/>
  <c r="G141" i="23" s="1"/>
  <c r="T83" i="23"/>
  <c r="G83" i="23" s="1"/>
  <c r="H25" i="23"/>
  <c r="T129" i="23"/>
  <c r="G129" i="23" s="1"/>
  <c r="T71" i="23"/>
  <c r="G71" i="23" s="1"/>
  <c r="H13" i="23"/>
  <c r="U148" i="23"/>
  <c r="H148" i="23" s="1"/>
  <c r="U90" i="23"/>
  <c r="H90" i="23" s="1"/>
  <c r="I32" i="23"/>
  <c r="T179" i="23"/>
  <c r="G179" i="23" s="1"/>
  <c r="T121" i="23"/>
  <c r="G121" i="23" s="1"/>
  <c r="H63" i="23"/>
  <c r="T128" i="23"/>
  <c r="G128" i="23" s="1"/>
  <c r="T70" i="23"/>
  <c r="G70" i="23" s="1"/>
  <c r="H12" i="23"/>
  <c r="U155" i="23"/>
  <c r="H155" i="23" s="1"/>
  <c r="U97" i="23"/>
  <c r="H97" i="23" s="1"/>
  <c r="I39" i="23"/>
  <c r="U153" i="23"/>
  <c r="H153" i="23" s="1"/>
  <c r="U95" i="23"/>
  <c r="H95" i="23" s="1"/>
  <c r="I37" i="23"/>
  <c r="U158" i="23"/>
  <c r="H158" i="23" s="1"/>
  <c r="U100" i="23"/>
  <c r="H100" i="23" s="1"/>
  <c r="I42" i="23"/>
  <c r="U146" i="23"/>
  <c r="H146" i="23" s="1"/>
  <c r="U88" i="23"/>
  <c r="H88" i="23" s="1"/>
  <c r="I30" i="23"/>
  <c r="T125" i="23"/>
  <c r="G125" i="23" s="1"/>
  <c r="T67" i="23"/>
  <c r="G67" i="23" s="1"/>
  <c r="H9" i="23"/>
  <c r="U175" i="23"/>
  <c r="H175" i="23" s="1"/>
  <c r="U117" i="23"/>
  <c r="H117" i="23" s="1"/>
  <c r="I59" i="23"/>
  <c r="U154" i="23"/>
  <c r="H154" i="23" s="1"/>
  <c r="U96" i="23"/>
  <c r="H96" i="23" s="1"/>
  <c r="I38" i="23"/>
  <c r="T138" i="23"/>
  <c r="G138" i="23" s="1"/>
  <c r="T80" i="23"/>
  <c r="G80" i="23" s="1"/>
  <c r="H22" i="23"/>
  <c r="T135" i="23"/>
  <c r="G135" i="23" s="1"/>
  <c r="T77" i="23"/>
  <c r="G77" i="23" s="1"/>
  <c r="H19" i="23"/>
  <c r="U167" i="23"/>
  <c r="H167" i="23" s="1"/>
  <c r="U109" i="23"/>
  <c r="H109" i="23" s="1"/>
  <c r="I51" i="23"/>
  <c r="U173" i="23"/>
  <c r="H173" i="23" s="1"/>
  <c r="U115" i="23"/>
  <c r="H115" i="23" s="1"/>
  <c r="I57" i="23"/>
  <c r="U162" i="23"/>
  <c r="H162" i="23" s="1"/>
  <c r="U104" i="23"/>
  <c r="H104" i="23" s="1"/>
  <c r="I46" i="23"/>
  <c r="T127" i="23"/>
  <c r="G127" i="23" s="1"/>
  <c r="T69" i="23"/>
  <c r="G69" i="23" s="1"/>
  <c r="H11" i="23"/>
  <c r="T72" i="23"/>
  <c r="G72" i="23" s="1"/>
  <c r="T130" i="23"/>
  <c r="G130" i="23" s="1"/>
  <c r="H14" i="23"/>
  <c r="T137" i="23"/>
  <c r="G137" i="23" s="1"/>
  <c r="T79" i="23"/>
  <c r="G79" i="23" s="1"/>
  <c r="H21" i="23"/>
  <c r="T132" i="23"/>
  <c r="G132" i="23" s="1"/>
  <c r="T74" i="23"/>
  <c r="G74" i="23" s="1"/>
  <c r="H16" i="23"/>
  <c r="U157" i="23"/>
  <c r="H157" i="23" s="1"/>
  <c r="U99" i="23"/>
  <c r="H99" i="23" s="1"/>
  <c r="I41" i="23"/>
  <c r="T126" i="23"/>
  <c r="G126" i="23" s="1"/>
  <c r="T68" i="23"/>
  <c r="G68" i="23" s="1"/>
  <c r="H10" i="23"/>
  <c r="T172" i="23"/>
  <c r="G172" i="23" s="1"/>
  <c r="T114" i="23"/>
  <c r="G114" i="23" s="1"/>
  <c r="H56" i="23"/>
  <c r="T171" i="23"/>
  <c r="G171" i="23" s="1"/>
  <c r="T113" i="23"/>
  <c r="G113" i="23" s="1"/>
  <c r="H55" i="23"/>
  <c r="T178" i="23"/>
  <c r="G178" i="23" s="1"/>
  <c r="T120" i="23"/>
  <c r="G120" i="23" s="1"/>
  <c r="H62" i="23"/>
  <c r="U11" i="24"/>
  <c r="F14" i="38" s="1"/>
  <c r="F26" i="38" s="1"/>
  <c r="D62" i="27"/>
  <c r="AC57" i="24"/>
  <c r="Q309" i="27"/>
  <c r="P305" i="27"/>
  <c r="Q426" i="27"/>
  <c r="P422" i="27"/>
  <c r="Q387" i="27"/>
  <c r="P383" i="27"/>
  <c r="Q231" i="27"/>
  <c r="P227" i="27"/>
  <c r="P198" i="27"/>
  <c r="Q186" i="27"/>
  <c r="P182" i="27"/>
  <c r="Q69" i="27"/>
  <c r="P81" i="27"/>
  <c r="P75" i="27"/>
  <c r="P65" i="27" s="1"/>
  <c r="Q270" i="27"/>
  <c r="P266" i="27"/>
  <c r="P432" i="27"/>
  <c r="P416" i="27"/>
  <c r="Q420" i="27"/>
  <c r="P348" i="27"/>
  <c r="P338" i="27" s="1"/>
  <c r="Q342" i="27"/>
  <c r="P354" i="27"/>
  <c r="Q303" i="27"/>
  <c r="P315" i="27"/>
  <c r="P299" i="27"/>
  <c r="P260" i="27"/>
  <c r="P276" i="27"/>
  <c r="Q264" i="27"/>
  <c r="Q381" i="27"/>
  <c r="P393" i="27"/>
  <c r="P377" i="27"/>
  <c r="P153" i="27"/>
  <c r="P143" i="27" s="1"/>
  <c r="Q147" i="27"/>
  <c r="Q143" i="27" s="1"/>
  <c r="P159" i="27"/>
  <c r="Q192" i="27"/>
  <c r="P188" i="27"/>
  <c r="P221" i="27"/>
  <c r="P237" i="27"/>
  <c r="Q225" i="27"/>
  <c r="Q105" i="27"/>
  <c r="Q106" i="27"/>
  <c r="B85" i="27"/>
  <c r="B71" i="27"/>
  <c r="C75" i="27"/>
  <c r="B77" i="27"/>
  <c r="D69" i="27"/>
  <c r="D65" i="27" s="1"/>
  <c r="C67" i="27"/>
  <c r="C81" i="27"/>
  <c r="P120" i="27"/>
  <c r="P114" i="27"/>
  <c r="P104" i="27" s="1"/>
  <c r="P105" i="27" s="1"/>
  <c r="S16" i="27"/>
  <c r="D14" i="26"/>
  <c r="R17" i="27"/>
  <c r="Q15" i="27"/>
  <c r="Q28" i="27" s="1"/>
  <c r="D101" i="27"/>
  <c r="D100" i="27" s="1"/>
  <c r="P61" i="27"/>
  <c r="Q61" i="27" s="1"/>
  <c r="Q62" i="27"/>
  <c r="U56" i="24" s="1"/>
  <c r="D140" i="27"/>
  <c r="Q140" i="27"/>
  <c r="P139" i="27"/>
  <c r="Q139" i="27" s="1"/>
  <c r="R139" i="27" s="1"/>
  <c r="S139" i="27" s="1"/>
  <c r="T139" i="27" s="1"/>
  <c r="U139" i="27" s="1"/>
  <c r="V139" i="27" s="1"/>
  <c r="W139" i="27" s="1"/>
  <c r="P217" i="27"/>
  <c r="Q217" i="27" s="1"/>
  <c r="R217" i="27" s="1"/>
  <c r="S217" i="27" s="1"/>
  <c r="T217" i="27" s="1"/>
  <c r="U217" i="27" s="1"/>
  <c r="V217" i="27" s="1"/>
  <c r="W217" i="27" s="1"/>
  <c r="Q218" i="27"/>
  <c r="Q179" i="27"/>
  <c r="P178" i="27"/>
  <c r="Q178" i="27" s="1"/>
  <c r="R178" i="27" s="1"/>
  <c r="S178" i="27" s="1"/>
  <c r="T178" i="27" s="1"/>
  <c r="U178" i="27" s="1"/>
  <c r="V178" i="27" s="1"/>
  <c r="W178" i="27" s="1"/>
  <c r="Q413" i="27"/>
  <c r="P412" i="27"/>
  <c r="Q412" i="27" s="1"/>
  <c r="R412" i="27" s="1"/>
  <c r="S412" i="27" s="1"/>
  <c r="T412" i="27" s="1"/>
  <c r="U412" i="27" s="1"/>
  <c r="V412" i="27" s="1"/>
  <c r="W412" i="27" s="1"/>
  <c r="Q374" i="27"/>
  <c r="P373" i="27"/>
  <c r="Q373" i="27" s="1"/>
  <c r="R373" i="27" s="1"/>
  <c r="S373" i="27" s="1"/>
  <c r="T373" i="27" s="1"/>
  <c r="U373" i="27" s="1"/>
  <c r="V373" i="27" s="1"/>
  <c r="W373" i="27" s="1"/>
  <c r="Q335" i="27"/>
  <c r="P334" i="27"/>
  <c r="Q334" i="27" s="1"/>
  <c r="R334" i="27" s="1"/>
  <c r="S334" i="27" s="1"/>
  <c r="T334" i="27" s="1"/>
  <c r="U334" i="27" s="1"/>
  <c r="V334" i="27" s="1"/>
  <c r="W334" i="27" s="1"/>
  <c r="Q296" i="27"/>
  <c r="P295" i="27"/>
  <c r="Q295" i="27" s="1"/>
  <c r="R295" i="27" s="1"/>
  <c r="S295" i="27" s="1"/>
  <c r="T295" i="27" s="1"/>
  <c r="U295" i="27" s="1"/>
  <c r="V295" i="27" s="1"/>
  <c r="W295" i="27" s="1"/>
  <c r="P100" i="27"/>
  <c r="Q100" i="27" s="1"/>
  <c r="R100" i="27" s="1"/>
  <c r="S100" i="27" s="1"/>
  <c r="T100" i="27" s="1"/>
  <c r="U100" i="27" s="1"/>
  <c r="V100" i="27" s="1"/>
  <c r="W100" i="27" s="1"/>
  <c r="Q101" i="27"/>
  <c r="Q257" i="27"/>
  <c r="P256" i="27"/>
  <c r="Q256" i="27" s="1"/>
  <c r="R256" i="27" s="1"/>
  <c r="S256" i="27" s="1"/>
  <c r="T256" i="27" s="1"/>
  <c r="U256" i="27" s="1"/>
  <c r="V256" i="27" s="1"/>
  <c r="W256" i="27" s="1"/>
  <c r="T40" i="27"/>
  <c r="D296" i="27"/>
  <c r="D295" i="27" s="1"/>
  <c r="E16" i="26"/>
  <c r="F15" i="26"/>
  <c r="D17" i="26"/>
  <c r="D18" i="27" s="1"/>
  <c r="C286" i="27" l="1"/>
  <c r="C110" i="27"/>
  <c r="B130" i="27"/>
  <c r="C421" i="27"/>
  <c r="C423" i="27" s="1"/>
  <c r="C424" i="27" s="1"/>
  <c r="C442" i="27"/>
  <c r="B123" i="27"/>
  <c r="B351" i="27"/>
  <c r="B352" i="27" s="1"/>
  <c r="B364" i="27"/>
  <c r="C395" i="27"/>
  <c r="C397" i="27" s="1"/>
  <c r="D354" i="27"/>
  <c r="D356" i="27" s="1"/>
  <c r="D338" i="27"/>
  <c r="D340" i="27" s="1"/>
  <c r="C356" i="27"/>
  <c r="C358" i="27" s="1"/>
  <c r="E143" i="27"/>
  <c r="D278" i="27"/>
  <c r="D280" i="27" s="1"/>
  <c r="C200" i="27"/>
  <c r="C202" i="27" s="1"/>
  <c r="D373" i="27"/>
  <c r="B357" i="27"/>
  <c r="E416" i="27"/>
  <c r="D434" i="27"/>
  <c r="D317" i="27"/>
  <c r="D319" i="27" s="1"/>
  <c r="E161" i="27"/>
  <c r="D110" i="27"/>
  <c r="D104" i="27"/>
  <c r="D106" i="27" s="1"/>
  <c r="C122" i="27"/>
  <c r="C124" i="27" s="1"/>
  <c r="C83" i="27"/>
  <c r="C265" i="27"/>
  <c r="C267" i="27" s="1"/>
  <c r="C268" i="27" s="1"/>
  <c r="C271" i="27"/>
  <c r="C273" i="27" s="1"/>
  <c r="C274" i="27" s="1"/>
  <c r="D256" i="27"/>
  <c r="D412" i="27"/>
  <c r="D411" i="27"/>
  <c r="C372" i="27"/>
  <c r="D139" i="27"/>
  <c r="D334" i="27"/>
  <c r="D333" i="27" s="1"/>
  <c r="C333" i="27"/>
  <c r="C349" i="27" s="1"/>
  <c r="C351" i="27" s="1"/>
  <c r="C352" i="27" s="1"/>
  <c r="D178" i="27"/>
  <c r="D177" i="27" s="1"/>
  <c r="E342" i="27"/>
  <c r="E344" i="27" s="1"/>
  <c r="B117" i="27"/>
  <c r="B118" i="27" s="1"/>
  <c r="D344" i="27"/>
  <c r="C116" i="27"/>
  <c r="D350" i="27"/>
  <c r="D294" i="27"/>
  <c r="E335" i="27"/>
  <c r="D99" i="27"/>
  <c r="E374" i="27"/>
  <c r="E257" i="27"/>
  <c r="E413" i="27"/>
  <c r="D216" i="27"/>
  <c r="D61" i="27"/>
  <c r="D60" i="27" s="1"/>
  <c r="V11" i="24"/>
  <c r="G14" i="38" s="1"/>
  <c r="F41" i="38"/>
  <c r="F55" i="38" s="1"/>
  <c r="G26" i="38"/>
  <c r="C232" i="27"/>
  <c r="C277" i="27"/>
  <c r="C279" i="27" s="1"/>
  <c r="B208" i="27"/>
  <c r="B396" i="27"/>
  <c r="B201" i="27"/>
  <c r="B403" i="27"/>
  <c r="B247" i="27"/>
  <c r="C241" i="27"/>
  <c r="B240" i="27"/>
  <c r="B195" i="27"/>
  <c r="B196" i="27" s="1"/>
  <c r="D237" i="27"/>
  <c r="E225" i="27"/>
  <c r="E221" i="27" s="1"/>
  <c r="D223" i="27"/>
  <c r="D192" i="27"/>
  <c r="C194" i="27"/>
  <c r="C188" i="27"/>
  <c r="D231" i="27"/>
  <c r="C227" i="27"/>
  <c r="C233" i="27"/>
  <c r="F414" i="27"/>
  <c r="F440" i="27" s="1"/>
  <c r="F438" i="27" s="1"/>
  <c r="F297" i="27"/>
  <c r="F323" i="27" s="1"/>
  <c r="F321" i="27" s="1"/>
  <c r="F258" i="27"/>
  <c r="F284" i="27" s="1"/>
  <c r="F282" i="27" s="1"/>
  <c r="F141" i="27"/>
  <c r="F167" i="27" s="1"/>
  <c r="F165" i="27" s="1"/>
  <c r="F336" i="27"/>
  <c r="F362" i="27" s="1"/>
  <c r="F360" i="27" s="1"/>
  <c r="F102" i="27"/>
  <c r="F128" i="27" s="1"/>
  <c r="F126" i="27" s="1"/>
  <c r="F219" i="27"/>
  <c r="F245" i="27" s="1"/>
  <c r="F243" i="27" s="1"/>
  <c r="F375" i="27"/>
  <c r="F401" i="27" s="1"/>
  <c r="F399" i="27" s="1"/>
  <c r="F180" i="27"/>
  <c r="F206" i="27" s="1"/>
  <c r="F204" i="27" s="1"/>
  <c r="D379" i="27"/>
  <c r="E381" i="27"/>
  <c r="D393" i="27"/>
  <c r="D387" i="27"/>
  <c r="C383" i="27"/>
  <c r="C389" i="27"/>
  <c r="C238" i="27"/>
  <c r="C226" i="27"/>
  <c r="E108" i="27"/>
  <c r="D120" i="27"/>
  <c r="D122" i="27" s="1"/>
  <c r="E179" i="27"/>
  <c r="C193" i="27"/>
  <c r="E218" i="27"/>
  <c r="E217" i="27" s="1"/>
  <c r="B234" i="27"/>
  <c r="B235" i="27" s="1"/>
  <c r="D198" i="27"/>
  <c r="E186" i="27"/>
  <c r="E182" i="27" s="1"/>
  <c r="D184" i="27"/>
  <c r="C199" i="27"/>
  <c r="C187" i="27"/>
  <c r="B390" i="27"/>
  <c r="B391" i="27" s="1"/>
  <c r="F114" i="27"/>
  <c r="D428" i="27"/>
  <c r="D311" i="27"/>
  <c r="D325" i="27" s="1"/>
  <c r="D272" i="27"/>
  <c r="F420" i="27"/>
  <c r="E432" i="27"/>
  <c r="E262" i="27"/>
  <c r="E276" i="27"/>
  <c r="F264" i="27"/>
  <c r="F260" i="27" s="1"/>
  <c r="F426" i="27"/>
  <c r="E422" i="27"/>
  <c r="F348" i="27"/>
  <c r="F309" i="27"/>
  <c r="E305" i="27"/>
  <c r="F270" i="27"/>
  <c r="E266" i="27"/>
  <c r="F303" i="27"/>
  <c r="F299" i="27" s="1"/>
  <c r="E301" i="27"/>
  <c r="E315" i="27"/>
  <c r="G147" i="27"/>
  <c r="F159" i="27"/>
  <c r="E155" i="27"/>
  <c r="E149" i="27"/>
  <c r="F153" i="27"/>
  <c r="D169" i="27"/>
  <c r="C148" i="27"/>
  <c r="C150" i="27" s="1"/>
  <c r="C151" i="27" s="1"/>
  <c r="C160" i="27"/>
  <c r="C154" i="27"/>
  <c r="C156" i="27" s="1"/>
  <c r="C430" i="27"/>
  <c r="C435" i="27"/>
  <c r="D415" i="27"/>
  <c r="D417" i="27" s="1"/>
  <c r="C304" i="27"/>
  <c r="C306" i="27" s="1"/>
  <c r="C307" i="27" s="1"/>
  <c r="C316" i="27"/>
  <c r="C310" i="27"/>
  <c r="C312" i="27" s="1"/>
  <c r="C109" i="27"/>
  <c r="C111" i="27" s="1"/>
  <c r="C112" i="27" s="1"/>
  <c r="C121" i="27"/>
  <c r="C115" i="27"/>
  <c r="P144" i="27"/>
  <c r="P145" i="27" s="1"/>
  <c r="O11" i="49"/>
  <c r="Q145" i="27"/>
  <c r="Q144" i="27"/>
  <c r="R104" i="27"/>
  <c r="R105" i="27" s="1"/>
  <c r="E62" i="27"/>
  <c r="AC11" i="24"/>
  <c r="AC27" i="24" s="1"/>
  <c r="P106" i="27"/>
  <c r="U27" i="24"/>
  <c r="U126" i="23"/>
  <c r="H126" i="23" s="1"/>
  <c r="U68" i="23"/>
  <c r="H68" i="23" s="1"/>
  <c r="I10" i="23"/>
  <c r="U130" i="23"/>
  <c r="H130" i="23" s="1"/>
  <c r="U72" i="23"/>
  <c r="H72" i="23" s="1"/>
  <c r="I14" i="23"/>
  <c r="U125" i="23"/>
  <c r="H125" i="23" s="1"/>
  <c r="U67" i="23"/>
  <c r="H67" i="23" s="1"/>
  <c r="I9" i="23"/>
  <c r="U128" i="23"/>
  <c r="H128" i="23" s="1"/>
  <c r="U70" i="23"/>
  <c r="H70" i="23" s="1"/>
  <c r="I12" i="23"/>
  <c r="V148" i="23"/>
  <c r="I148" i="23" s="1"/>
  <c r="V90" i="23"/>
  <c r="I90" i="23" s="1"/>
  <c r="J32" i="23"/>
  <c r="K32" i="23" s="1"/>
  <c r="U136" i="23"/>
  <c r="H136" i="23" s="1"/>
  <c r="U78" i="23"/>
  <c r="H78" i="23" s="1"/>
  <c r="I20" i="23"/>
  <c r="V168" i="23"/>
  <c r="I168" i="23" s="1"/>
  <c r="V110" i="23"/>
  <c r="I110" i="23" s="1"/>
  <c r="J52" i="23"/>
  <c r="K52" i="23" s="1"/>
  <c r="U141" i="23"/>
  <c r="H141" i="23" s="1"/>
  <c r="U83" i="23"/>
  <c r="H83" i="23" s="1"/>
  <c r="I25" i="23"/>
  <c r="T16" i="27"/>
  <c r="U171" i="23"/>
  <c r="H171" i="23" s="1"/>
  <c r="U113" i="23"/>
  <c r="H113" i="23" s="1"/>
  <c r="I55" i="23"/>
  <c r="U132" i="23"/>
  <c r="H132" i="23" s="1"/>
  <c r="U74" i="23"/>
  <c r="H74" i="23" s="1"/>
  <c r="I16" i="23"/>
  <c r="V154" i="23"/>
  <c r="I154" i="23" s="1"/>
  <c r="V96" i="23"/>
  <c r="I96" i="23" s="1"/>
  <c r="J38" i="23"/>
  <c r="K38" i="23" s="1"/>
  <c r="V153" i="23"/>
  <c r="I153" i="23" s="1"/>
  <c r="V95" i="23"/>
  <c r="I95" i="23" s="1"/>
  <c r="J37" i="23"/>
  <c r="K37" i="23" s="1"/>
  <c r="A28" i="26"/>
  <c r="B27" i="26"/>
  <c r="V177" i="23"/>
  <c r="I177" i="23" s="1"/>
  <c r="V119" i="23"/>
  <c r="I119" i="23" s="1"/>
  <c r="J61" i="23"/>
  <c r="K61" i="23" s="1"/>
  <c r="H8" i="26"/>
  <c r="G11" i="26"/>
  <c r="G9" i="26"/>
  <c r="G10" i="27" s="1"/>
  <c r="U10" i="27" s="1"/>
  <c r="G9" i="27"/>
  <c r="U140" i="23"/>
  <c r="H140" i="23" s="1"/>
  <c r="U82" i="23"/>
  <c r="H82" i="23" s="1"/>
  <c r="I24" i="23"/>
  <c r="U133" i="23"/>
  <c r="H133" i="23" s="1"/>
  <c r="U75" i="23"/>
  <c r="H75" i="23" s="1"/>
  <c r="I17" i="23"/>
  <c r="V166" i="23"/>
  <c r="I166" i="23" s="1"/>
  <c r="V108" i="23"/>
  <c r="I108" i="23" s="1"/>
  <c r="J50" i="23"/>
  <c r="K50" i="23" s="1"/>
  <c r="V164" i="23"/>
  <c r="I164" i="23" s="1"/>
  <c r="V106" i="23"/>
  <c r="I106" i="23" s="1"/>
  <c r="J48" i="23"/>
  <c r="K48" i="23" s="1"/>
  <c r="V173" i="23"/>
  <c r="I173" i="23" s="1"/>
  <c r="V115" i="23"/>
  <c r="I115" i="23" s="1"/>
  <c r="J57" i="23"/>
  <c r="K57" i="23" s="1"/>
  <c r="U69" i="23"/>
  <c r="H69" i="23" s="1"/>
  <c r="U127" i="23"/>
  <c r="H127" i="23" s="1"/>
  <c r="I11" i="23"/>
  <c r="U129" i="23"/>
  <c r="H129" i="23" s="1"/>
  <c r="U71" i="23"/>
  <c r="H71" i="23" s="1"/>
  <c r="I13" i="23"/>
  <c r="V94" i="23"/>
  <c r="I94" i="23" s="1"/>
  <c r="V152" i="23"/>
  <c r="I152" i="23" s="1"/>
  <c r="J36" i="23"/>
  <c r="K36" i="23" s="1"/>
  <c r="V156" i="23"/>
  <c r="I156" i="23" s="1"/>
  <c r="V98" i="23"/>
  <c r="I98" i="23" s="1"/>
  <c r="J40" i="23"/>
  <c r="K40" i="23" s="1"/>
  <c r="T12" i="27"/>
  <c r="F12" i="27"/>
  <c r="V147" i="23"/>
  <c r="I147" i="23" s="1"/>
  <c r="V89" i="23"/>
  <c r="I89" i="23" s="1"/>
  <c r="J31" i="23"/>
  <c r="K31" i="23" s="1"/>
  <c r="V167" i="23"/>
  <c r="I167" i="23" s="1"/>
  <c r="V109" i="23"/>
  <c r="I109" i="23" s="1"/>
  <c r="J51" i="23"/>
  <c r="K51" i="23" s="1"/>
  <c r="U135" i="23"/>
  <c r="H135" i="23" s="1"/>
  <c r="U77" i="23"/>
  <c r="H77" i="23" s="1"/>
  <c r="I19" i="23"/>
  <c r="V146" i="23"/>
  <c r="I146" i="23" s="1"/>
  <c r="V88" i="23"/>
  <c r="I88" i="23" s="1"/>
  <c r="J30" i="23"/>
  <c r="K30" i="23" s="1"/>
  <c r="U170" i="23"/>
  <c r="H170" i="23" s="1"/>
  <c r="U112" i="23"/>
  <c r="H112" i="23" s="1"/>
  <c r="I54" i="23"/>
  <c r="V169" i="23"/>
  <c r="I169" i="23" s="1"/>
  <c r="V111" i="23"/>
  <c r="I111" i="23" s="1"/>
  <c r="J53" i="23"/>
  <c r="K53" i="23" s="1"/>
  <c r="V151" i="23"/>
  <c r="I151" i="23" s="1"/>
  <c r="V93" i="23"/>
  <c r="I93" i="23" s="1"/>
  <c r="J35" i="23"/>
  <c r="K35" i="23" s="1"/>
  <c r="V160" i="23"/>
  <c r="I160" i="23" s="1"/>
  <c r="V102" i="23"/>
  <c r="I102" i="23" s="1"/>
  <c r="J44" i="23"/>
  <c r="K44" i="23" s="1"/>
  <c r="V149" i="23"/>
  <c r="I149" i="23" s="1"/>
  <c r="V91" i="23"/>
  <c r="I91" i="23" s="1"/>
  <c r="J33" i="23"/>
  <c r="K33" i="23" s="1"/>
  <c r="V163" i="23"/>
  <c r="I163" i="23" s="1"/>
  <c r="V105" i="23"/>
  <c r="I105" i="23" s="1"/>
  <c r="J47" i="23"/>
  <c r="K47" i="23" s="1"/>
  <c r="V144" i="23"/>
  <c r="I144" i="23" s="1"/>
  <c r="V86" i="23"/>
  <c r="I86" i="23" s="1"/>
  <c r="J28" i="23"/>
  <c r="K28" i="23" s="1"/>
  <c r="U137" i="23"/>
  <c r="H137" i="23" s="1"/>
  <c r="U79" i="23"/>
  <c r="H79" i="23" s="1"/>
  <c r="I21" i="23"/>
  <c r="V175" i="23"/>
  <c r="I175" i="23" s="1"/>
  <c r="V117" i="23"/>
  <c r="I117" i="23" s="1"/>
  <c r="J59" i="23"/>
  <c r="K59" i="23" s="1"/>
  <c r="V155" i="23"/>
  <c r="I155" i="23" s="1"/>
  <c r="V97" i="23"/>
  <c r="I97" i="23" s="1"/>
  <c r="J39" i="23"/>
  <c r="K39" i="23" s="1"/>
  <c r="U179" i="23"/>
  <c r="H179" i="23" s="1"/>
  <c r="U121" i="23"/>
  <c r="H121" i="23" s="1"/>
  <c r="I63" i="23"/>
  <c r="R89" i="27"/>
  <c r="R87" i="27" s="1"/>
  <c r="V57" i="24"/>
  <c r="AD57" i="24" s="1"/>
  <c r="T6" i="27"/>
  <c r="F6" i="27"/>
  <c r="U139" i="23"/>
  <c r="H139" i="23" s="1"/>
  <c r="U81" i="23"/>
  <c r="H81" i="23" s="1"/>
  <c r="I23" i="23"/>
  <c r="V161" i="23"/>
  <c r="I161" i="23" s="1"/>
  <c r="V103" i="23"/>
  <c r="I103" i="23" s="1"/>
  <c r="J45" i="23"/>
  <c r="K45" i="23" s="1"/>
  <c r="U131" i="23"/>
  <c r="H131" i="23" s="1"/>
  <c r="U73" i="23"/>
  <c r="H73" i="23" s="1"/>
  <c r="I15" i="23"/>
  <c r="U172" i="23"/>
  <c r="H172" i="23" s="1"/>
  <c r="U114" i="23"/>
  <c r="H114" i="23" s="1"/>
  <c r="I56" i="23"/>
  <c r="V162" i="23"/>
  <c r="I162" i="23" s="1"/>
  <c r="V104" i="23"/>
  <c r="I104" i="23" s="1"/>
  <c r="J46" i="23"/>
  <c r="K46" i="23" s="1"/>
  <c r="V145" i="23"/>
  <c r="I145" i="23" s="1"/>
  <c r="V87" i="23"/>
  <c r="I87" i="23" s="1"/>
  <c r="J29" i="23"/>
  <c r="K29" i="23" s="1"/>
  <c r="V150" i="23"/>
  <c r="I150" i="23" s="1"/>
  <c r="V92" i="23"/>
  <c r="I92" i="23" s="1"/>
  <c r="J34" i="23"/>
  <c r="K34" i="23" s="1"/>
  <c r="T7" i="27"/>
  <c r="F7" i="27"/>
  <c r="U180" i="23"/>
  <c r="H180" i="23" s="1"/>
  <c r="U122" i="23"/>
  <c r="H122" i="23" s="1"/>
  <c r="I64" i="23"/>
  <c r="S180" i="27"/>
  <c r="S206" i="27" s="1"/>
  <c r="S204" i="27" s="1"/>
  <c r="S258" i="27"/>
  <c r="S284" i="27" s="1"/>
  <c r="S282" i="27" s="1"/>
  <c r="S102" i="27"/>
  <c r="S128" i="27" s="1"/>
  <c r="S126" i="27" s="1"/>
  <c r="S167" i="27"/>
  <c r="S165" i="27" s="1"/>
  <c r="S414" i="27"/>
  <c r="S440" i="27" s="1"/>
  <c r="S438" i="27" s="1"/>
  <c r="S375" i="27"/>
  <c r="S401" i="27" s="1"/>
  <c r="S399" i="27" s="1"/>
  <c r="S336" i="27"/>
  <c r="S362" i="27" s="1"/>
  <c r="S360" i="27" s="1"/>
  <c r="S297" i="27"/>
  <c r="S323" i="27" s="1"/>
  <c r="S321" i="27" s="1"/>
  <c r="S219" i="27"/>
  <c r="S245" i="27" s="1"/>
  <c r="S243" i="27" s="1"/>
  <c r="S63" i="27"/>
  <c r="U176" i="23"/>
  <c r="H176" i="23" s="1"/>
  <c r="U118" i="23"/>
  <c r="H118" i="23" s="1"/>
  <c r="I60" i="23"/>
  <c r="U178" i="23"/>
  <c r="H178" i="23" s="1"/>
  <c r="U120" i="23"/>
  <c r="H120" i="23" s="1"/>
  <c r="I62" i="23"/>
  <c r="V157" i="23"/>
  <c r="I157" i="23" s="1"/>
  <c r="V99" i="23"/>
  <c r="I99" i="23" s="1"/>
  <c r="J41" i="23"/>
  <c r="K41" i="23" s="1"/>
  <c r="U138" i="23"/>
  <c r="H138" i="23" s="1"/>
  <c r="U80" i="23"/>
  <c r="H80" i="23" s="1"/>
  <c r="I22" i="23"/>
  <c r="V158" i="23"/>
  <c r="I158" i="23" s="1"/>
  <c r="V100" i="23"/>
  <c r="I100" i="23" s="1"/>
  <c r="J42" i="23"/>
  <c r="K42" i="23" s="1"/>
  <c r="U143" i="23"/>
  <c r="H143" i="23" s="1"/>
  <c r="U85" i="23"/>
  <c r="H85" i="23" s="1"/>
  <c r="I27" i="23"/>
  <c r="T9" i="27"/>
  <c r="T141" i="27" s="1"/>
  <c r="F63" i="27"/>
  <c r="F89" i="27" s="1"/>
  <c r="F87" i="27" s="1"/>
  <c r="V159" i="23"/>
  <c r="I159" i="23" s="1"/>
  <c r="V101" i="23"/>
  <c r="I101" i="23" s="1"/>
  <c r="J43" i="23"/>
  <c r="K43" i="23" s="1"/>
  <c r="U4" i="27"/>
  <c r="H4" i="26"/>
  <c r="H5" i="26" s="1"/>
  <c r="G6" i="26"/>
  <c r="G4" i="27"/>
  <c r="V174" i="23"/>
  <c r="I174" i="23" s="1"/>
  <c r="V116" i="23"/>
  <c r="I116" i="23" s="1"/>
  <c r="J58" i="23"/>
  <c r="K58" i="23" s="1"/>
  <c r="V165" i="23"/>
  <c r="I165" i="23" s="1"/>
  <c r="V107" i="23"/>
  <c r="I107" i="23" s="1"/>
  <c r="J49" i="23"/>
  <c r="K49" i="23" s="1"/>
  <c r="U134" i="23"/>
  <c r="H134" i="23" s="1"/>
  <c r="U76" i="23"/>
  <c r="H76" i="23" s="1"/>
  <c r="I18" i="23"/>
  <c r="V142" i="23"/>
  <c r="I142" i="23" s="1"/>
  <c r="V84" i="23"/>
  <c r="I84" i="23" s="1"/>
  <c r="J26" i="23"/>
  <c r="K26" i="23" s="1"/>
  <c r="R61" i="27"/>
  <c r="AC56" i="24"/>
  <c r="P286" i="27"/>
  <c r="P267" i="27"/>
  <c r="P222" i="27"/>
  <c r="P223" i="27" s="1"/>
  <c r="R270" i="27"/>
  <c r="Q266" i="27"/>
  <c r="R231" i="27"/>
  <c r="Q227" i="27"/>
  <c r="P378" i="27"/>
  <c r="P379" i="27" s="1"/>
  <c r="P228" i="27"/>
  <c r="P247" i="27"/>
  <c r="P189" i="27"/>
  <c r="P208" i="27"/>
  <c r="Q393" i="27"/>
  <c r="Q377" i="27"/>
  <c r="R381" i="27"/>
  <c r="R342" i="27"/>
  <c r="Q354" i="27"/>
  <c r="Q338" i="27"/>
  <c r="Q75" i="27"/>
  <c r="P71" i="27"/>
  <c r="P72" i="27" s="1"/>
  <c r="P92" i="27" s="1"/>
  <c r="P403" i="27"/>
  <c r="P384" i="27"/>
  <c r="Q188" i="27"/>
  <c r="R192" i="27"/>
  <c r="Q276" i="27"/>
  <c r="R264" i="27"/>
  <c r="Q260" i="27"/>
  <c r="P339" i="27"/>
  <c r="P340" i="27" s="1"/>
  <c r="Q383" i="27"/>
  <c r="R387" i="27"/>
  <c r="Q348" i="27"/>
  <c r="P344" i="27"/>
  <c r="Q81" i="27"/>
  <c r="R69" i="27"/>
  <c r="S69" i="27" s="1"/>
  <c r="T69" i="27" s="1"/>
  <c r="U69" i="27" s="1"/>
  <c r="V69" i="27" s="1"/>
  <c r="W69" i="27" s="1"/>
  <c r="P442" i="27"/>
  <c r="P423" i="27"/>
  <c r="Q315" i="27"/>
  <c r="Q299" i="27"/>
  <c r="R303" i="27"/>
  <c r="P261" i="27"/>
  <c r="P262" i="27" s="1"/>
  <c r="R420" i="27"/>
  <c r="Q432" i="27"/>
  <c r="Q416" i="27"/>
  <c r="P183" i="27"/>
  <c r="P184" i="27" s="1"/>
  <c r="Q422" i="27"/>
  <c r="R426" i="27"/>
  <c r="Q159" i="27"/>
  <c r="R147" i="27"/>
  <c r="R143" i="27" s="1"/>
  <c r="P300" i="27"/>
  <c r="P301" i="27" s="1"/>
  <c r="P417" i="27"/>
  <c r="P418" i="27" s="1"/>
  <c r="R186" i="27"/>
  <c r="Q198" i="27"/>
  <c r="Q182" i="27"/>
  <c r="P325" i="27"/>
  <c r="P306" i="27"/>
  <c r="R225" i="27"/>
  <c r="Q237" i="27"/>
  <c r="Q221" i="27"/>
  <c r="Q153" i="27"/>
  <c r="P149" i="27"/>
  <c r="R309" i="27"/>
  <c r="Q305" i="27"/>
  <c r="C82" i="27"/>
  <c r="D64" i="27" s="1"/>
  <c r="C71" i="27"/>
  <c r="C77" i="27"/>
  <c r="C76" i="27"/>
  <c r="B84" i="27"/>
  <c r="E69" i="27"/>
  <c r="D81" i="27"/>
  <c r="B91" i="27"/>
  <c r="B78" i="27"/>
  <c r="B79" i="27" s="1"/>
  <c r="D75" i="27"/>
  <c r="C28" i="27"/>
  <c r="Q120" i="27"/>
  <c r="Q114" i="27"/>
  <c r="P110" i="27"/>
  <c r="R15" i="27"/>
  <c r="R28" i="27" s="1"/>
  <c r="E14" i="26"/>
  <c r="S17" i="27"/>
  <c r="E101" i="27"/>
  <c r="E100" i="27" s="1"/>
  <c r="Q65" i="27"/>
  <c r="U59" i="24" s="1"/>
  <c r="R140" i="27"/>
  <c r="Q138" i="27"/>
  <c r="R296" i="27"/>
  <c r="Q294" i="27"/>
  <c r="R179" i="27"/>
  <c r="Q177" i="27"/>
  <c r="E140" i="27"/>
  <c r="R335" i="27"/>
  <c r="Q333" i="27"/>
  <c r="R413" i="27"/>
  <c r="Q411" i="27"/>
  <c r="R374" i="27"/>
  <c r="Q372" i="27"/>
  <c r="R218" i="27"/>
  <c r="Q216" i="27"/>
  <c r="R62" i="27"/>
  <c r="V56" i="24" s="1"/>
  <c r="AD56" i="24" s="1"/>
  <c r="Q60" i="27"/>
  <c r="R257" i="27"/>
  <c r="Q255" i="27"/>
  <c r="R101" i="27"/>
  <c r="Q99" i="27"/>
  <c r="E296" i="27"/>
  <c r="E295" i="27" s="1"/>
  <c r="U40" i="27"/>
  <c r="F16" i="26"/>
  <c r="G15" i="26"/>
  <c r="E17" i="26"/>
  <c r="E18" i="27" s="1"/>
  <c r="D200" i="27" l="1"/>
  <c r="E373" i="27"/>
  <c r="E434" i="27"/>
  <c r="F161" i="27"/>
  <c r="C130" i="27"/>
  <c r="E354" i="27"/>
  <c r="E356" i="27" s="1"/>
  <c r="C364" i="27"/>
  <c r="F342" i="27"/>
  <c r="F338" i="27" s="1"/>
  <c r="E338" i="27"/>
  <c r="E278" i="27"/>
  <c r="E280" i="27" s="1"/>
  <c r="D395" i="27"/>
  <c r="E317" i="27"/>
  <c r="E319" i="27" s="1"/>
  <c r="F416" i="27"/>
  <c r="F143" i="27"/>
  <c r="D239" i="27"/>
  <c r="E110" i="27"/>
  <c r="E104" i="27"/>
  <c r="V27" i="24"/>
  <c r="AD11" i="24"/>
  <c r="E334" i="27"/>
  <c r="C382" i="27"/>
  <c r="C384" i="27" s="1"/>
  <c r="C385" i="27" s="1"/>
  <c r="C394" i="27"/>
  <c r="D376" i="27" s="1"/>
  <c r="D378" i="27" s="1"/>
  <c r="E139" i="27"/>
  <c r="E138" i="27" s="1"/>
  <c r="E178" i="27"/>
  <c r="C388" i="27"/>
  <c r="C390" i="27" s="1"/>
  <c r="C391" i="27" s="1"/>
  <c r="E412" i="27"/>
  <c r="E411" i="27" s="1"/>
  <c r="C343" i="27"/>
  <c r="C345" i="27" s="1"/>
  <c r="C346" i="27" s="1"/>
  <c r="C355" i="27"/>
  <c r="E333" i="27"/>
  <c r="E256" i="27"/>
  <c r="D138" i="27"/>
  <c r="D148" i="27" s="1"/>
  <c r="D150" i="27" s="1"/>
  <c r="D151" i="27" s="1"/>
  <c r="C117" i="27"/>
  <c r="C118" i="27" s="1"/>
  <c r="D364" i="27"/>
  <c r="E272" i="27"/>
  <c r="E286" i="27" s="1"/>
  <c r="E255" i="27"/>
  <c r="D255" i="27"/>
  <c r="D271" i="27" s="1"/>
  <c r="D273" i="27" s="1"/>
  <c r="D274" i="27" s="1"/>
  <c r="E350" i="27"/>
  <c r="D116" i="27"/>
  <c r="D382" i="27"/>
  <c r="D394" i="27"/>
  <c r="E376" i="27" s="1"/>
  <c r="E216" i="27"/>
  <c r="F374" i="27"/>
  <c r="F373" i="27" s="1"/>
  <c r="F413" i="27"/>
  <c r="E99" i="27"/>
  <c r="E294" i="27"/>
  <c r="D343" i="27"/>
  <c r="D345" i="27" s="1"/>
  <c r="D346" i="27" s="1"/>
  <c r="D355" i="27"/>
  <c r="D349" i="27"/>
  <c r="D351" i="27" s="1"/>
  <c r="D352" i="27" s="1"/>
  <c r="F335" i="27"/>
  <c r="F257" i="27"/>
  <c r="E177" i="27"/>
  <c r="D259" i="27"/>
  <c r="D261" i="27" s="1"/>
  <c r="E61" i="27"/>
  <c r="E60" i="27" s="1"/>
  <c r="D70" i="27"/>
  <c r="W11" i="24"/>
  <c r="H14" i="38" s="1"/>
  <c r="E428" i="27"/>
  <c r="H26" i="38"/>
  <c r="G41" i="38"/>
  <c r="F69" i="38"/>
  <c r="G55" i="38"/>
  <c r="H55" i="38" s="1"/>
  <c r="I55" i="38" s="1"/>
  <c r="J55" i="38" s="1"/>
  <c r="K55" i="38" s="1"/>
  <c r="L55" i="38" s="1"/>
  <c r="M55" i="38" s="1"/>
  <c r="C228" i="27"/>
  <c r="C229" i="27" s="1"/>
  <c r="C189" i="27"/>
  <c r="C190" i="27" s="1"/>
  <c r="C403" i="27"/>
  <c r="C208" i="27"/>
  <c r="E120" i="27"/>
  <c r="E122" i="27" s="1"/>
  <c r="F108" i="27"/>
  <c r="D226" i="27"/>
  <c r="D238" i="27"/>
  <c r="D181" i="27"/>
  <c r="D183" i="27" s="1"/>
  <c r="C201" i="27"/>
  <c r="F218" i="27"/>
  <c r="F217" i="27" s="1"/>
  <c r="D220" i="27"/>
  <c r="D222" i="27" s="1"/>
  <c r="C240" i="27"/>
  <c r="E223" i="27"/>
  <c r="E237" i="27"/>
  <c r="F225" i="27"/>
  <c r="F221" i="27" s="1"/>
  <c r="E393" i="27"/>
  <c r="F381" i="27"/>
  <c r="D286" i="27"/>
  <c r="F186" i="27"/>
  <c r="F182" i="27" s="1"/>
  <c r="E198" i="27"/>
  <c r="E184" i="27"/>
  <c r="D199" i="27"/>
  <c r="D187" i="27"/>
  <c r="C195" i="27"/>
  <c r="C196" i="27" s="1"/>
  <c r="C234" i="27"/>
  <c r="C235" i="27" s="1"/>
  <c r="C247" i="27"/>
  <c r="D202" i="27"/>
  <c r="F179" i="27"/>
  <c r="D389" i="27"/>
  <c r="D383" i="27"/>
  <c r="D388" i="27"/>
  <c r="E387" i="27"/>
  <c r="E377" i="27" s="1"/>
  <c r="E231" i="27"/>
  <c r="D233" i="27"/>
  <c r="D227" i="27"/>
  <c r="D232" i="27"/>
  <c r="D193" i="27"/>
  <c r="D188" i="27"/>
  <c r="E192" i="27"/>
  <c r="D194" i="27"/>
  <c r="G297" i="27"/>
  <c r="G323" i="27" s="1"/>
  <c r="G321" i="27" s="1"/>
  <c r="G141" i="27"/>
  <c r="G167" i="27" s="1"/>
  <c r="G165" i="27" s="1"/>
  <c r="G336" i="27"/>
  <c r="G362" i="27" s="1"/>
  <c r="G360" i="27" s="1"/>
  <c r="G102" i="27"/>
  <c r="G128" i="27" s="1"/>
  <c r="G126" i="27" s="1"/>
  <c r="G219" i="27"/>
  <c r="G245" i="27" s="1"/>
  <c r="G243" i="27" s="1"/>
  <c r="G414" i="27"/>
  <c r="G440" i="27" s="1"/>
  <c r="G438" i="27" s="1"/>
  <c r="G375" i="27"/>
  <c r="G401" i="27" s="1"/>
  <c r="G399" i="27" s="1"/>
  <c r="G180" i="27"/>
  <c r="G206" i="27" s="1"/>
  <c r="G204" i="27" s="1"/>
  <c r="G258" i="27"/>
  <c r="G284" i="27" s="1"/>
  <c r="G282" i="27" s="1"/>
  <c r="G114" i="27"/>
  <c r="D442" i="27"/>
  <c r="F62" i="27"/>
  <c r="E311" i="27"/>
  <c r="E325" i="27" s="1"/>
  <c r="G303" i="27"/>
  <c r="G299" i="27" s="1"/>
  <c r="F301" i="27"/>
  <c r="F315" i="27"/>
  <c r="G348" i="27"/>
  <c r="F344" i="27"/>
  <c r="G270" i="27"/>
  <c r="F266" i="27"/>
  <c r="G264" i="27"/>
  <c r="G260" i="27" s="1"/>
  <c r="F262" i="27"/>
  <c r="F276" i="27"/>
  <c r="G420" i="27"/>
  <c r="F432" i="27"/>
  <c r="G309" i="27"/>
  <c r="F305" i="27"/>
  <c r="F422" i="27"/>
  <c r="G426" i="27"/>
  <c r="F354" i="27"/>
  <c r="F356" i="27" s="1"/>
  <c r="G342" i="27"/>
  <c r="G338" i="27" s="1"/>
  <c r="F149" i="27"/>
  <c r="F155" i="27"/>
  <c r="G153" i="27"/>
  <c r="E169" i="27"/>
  <c r="H147" i="27"/>
  <c r="G159" i="27"/>
  <c r="D154" i="27"/>
  <c r="D156" i="27" s="1"/>
  <c r="C157" i="27"/>
  <c r="C162" i="27"/>
  <c r="C163" i="27" s="1"/>
  <c r="D142" i="27"/>
  <c r="D144" i="27" s="1"/>
  <c r="D145" i="27" s="1"/>
  <c r="C313" i="27"/>
  <c r="D316" i="27"/>
  <c r="D304" i="27"/>
  <c r="D306" i="27" s="1"/>
  <c r="D307" i="27" s="1"/>
  <c r="D310" i="27"/>
  <c r="D312" i="27" s="1"/>
  <c r="C318" i="27"/>
  <c r="D298" i="27"/>
  <c r="D300" i="27" s="1"/>
  <c r="D109" i="27"/>
  <c r="D111" i="27" s="1"/>
  <c r="D112" i="27" s="1"/>
  <c r="D121" i="27"/>
  <c r="D115" i="27"/>
  <c r="C123" i="27"/>
  <c r="D103" i="27"/>
  <c r="D105" i="27" s="1"/>
  <c r="X99" i="23"/>
  <c r="K99" i="23" s="1"/>
  <c r="X157" i="23"/>
  <c r="K157" i="23" s="1"/>
  <c r="L41" i="23"/>
  <c r="L29" i="23"/>
  <c r="X87" i="23"/>
  <c r="K87" i="23" s="1"/>
  <c r="X145" i="23"/>
  <c r="K145" i="23" s="1"/>
  <c r="L53" i="23"/>
  <c r="X111" i="23"/>
  <c r="K111" i="23" s="1"/>
  <c r="X169" i="23"/>
  <c r="K169" i="23" s="1"/>
  <c r="L26" i="23"/>
  <c r="X84" i="23"/>
  <c r="K84" i="23" s="1"/>
  <c r="X142" i="23"/>
  <c r="K142" i="23" s="1"/>
  <c r="X101" i="23"/>
  <c r="K101" i="23" s="1"/>
  <c r="X159" i="23"/>
  <c r="K159" i="23" s="1"/>
  <c r="L43" i="23"/>
  <c r="L28" i="23"/>
  <c r="X86" i="23"/>
  <c r="K86" i="23" s="1"/>
  <c r="X144" i="23"/>
  <c r="K144" i="23" s="1"/>
  <c r="L36" i="23"/>
  <c r="X94" i="23"/>
  <c r="K94" i="23" s="1"/>
  <c r="X152" i="23"/>
  <c r="K152" i="23" s="1"/>
  <c r="L50" i="23"/>
  <c r="X108" i="23"/>
  <c r="K108" i="23" s="1"/>
  <c r="X166" i="23"/>
  <c r="K166" i="23" s="1"/>
  <c r="X115" i="23"/>
  <c r="K115" i="23" s="1"/>
  <c r="X173" i="23"/>
  <c r="K173" i="23" s="1"/>
  <c r="L57" i="23"/>
  <c r="L37" i="23"/>
  <c r="X95" i="23"/>
  <c r="K95" i="23" s="1"/>
  <c r="X153" i="23"/>
  <c r="K153" i="23" s="1"/>
  <c r="L39" i="23"/>
  <c r="X97" i="23"/>
  <c r="K97" i="23" s="1"/>
  <c r="X155" i="23"/>
  <c r="K155" i="23" s="1"/>
  <c r="L47" i="23"/>
  <c r="X105" i="23"/>
  <c r="K105" i="23" s="1"/>
  <c r="X163" i="23"/>
  <c r="K163" i="23" s="1"/>
  <c r="X109" i="23"/>
  <c r="K109" i="23" s="1"/>
  <c r="X167" i="23"/>
  <c r="K167" i="23" s="1"/>
  <c r="L51" i="23"/>
  <c r="L40" i="23"/>
  <c r="X98" i="23"/>
  <c r="K98" i="23" s="1"/>
  <c r="X156" i="23"/>
  <c r="K156" i="23" s="1"/>
  <c r="X150" i="23"/>
  <c r="K150" i="23" s="1"/>
  <c r="L34" i="23"/>
  <c r="X92" i="23"/>
  <c r="K92" i="23" s="1"/>
  <c r="X93" i="23"/>
  <c r="K93" i="23" s="1"/>
  <c r="X151" i="23"/>
  <c r="K151" i="23" s="1"/>
  <c r="L35" i="23"/>
  <c r="X116" i="23"/>
  <c r="K116" i="23" s="1"/>
  <c r="L58" i="23"/>
  <c r="X174" i="23"/>
  <c r="K174" i="23" s="1"/>
  <c r="L42" i="23"/>
  <c r="X158" i="23"/>
  <c r="K158" i="23" s="1"/>
  <c r="X100" i="23"/>
  <c r="K100" i="23" s="1"/>
  <c r="L44" i="23"/>
  <c r="X102" i="23"/>
  <c r="K102" i="23" s="1"/>
  <c r="X160" i="23"/>
  <c r="K160" i="23" s="1"/>
  <c r="L32" i="23"/>
  <c r="X90" i="23"/>
  <c r="K90" i="23" s="1"/>
  <c r="X148" i="23"/>
  <c r="K148" i="23" s="1"/>
  <c r="L46" i="23"/>
  <c r="X104" i="23"/>
  <c r="K104" i="23" s="1"/>
  <c r="X162" i="23"/>
  <c r="K162" i="23" s="1"/>
  <c r="L30" i="23"/>
  <c r="X88" i="23"/>
  <c r="K88" i="23" s="1"/>
  <c r="X146" i="23"/>
  <c r="K146" i="23" s="1"/>
  <c r="L48" i="23"/>
  <c r="X106" i="23"/>
  <c r="K106" i="23" s="1"/>
  <c r="X164" i="23"/>
  <c r="K164" i="23" s="1"/>
  <c r="L61" i="23"/>
  <c r="X119" i="23"/>
  <c r="K119" i="23" s="1"/>
  <c r="X177" i="23"/>
  <c r="K177" i="23" s="1"/>
  <c r="L38" i="23"/>
  <c r="X96" i="23"/>
  <c r="K96" i="23" s="1"/>
  <c r="X154" i="23"/>
  <c r="K154" i="23" s="1"/>
  <c r="X110" i="23"/>
  <c r="K110" i="23" s="1"/>
  <c r="X168" i="23"/>
  <c r="K168" i="23" s="1"/>
  <c r="L52" i="23"/>
  <c r="L49" i="23"/>
  <c r="X107" i="23"/>
  <c r="K107" i="23" s="1"/>
  <c r="X165" i="23"/>
  <c r="K165" i="23" s="1"/>
  <c r="L45" i="23"/>
  <c r="X103" i="23"/>
  <c r="K103" i="23" s="1"/>
  <c r="X161" i="23"/>
  <c r="K161" i="23" s="1"/>
  <c r="X117" i="23"/>
  <c r="K117" i="23" s="1"/>
  <c r="X175" i="23"/>
  <c r="K175" i="23" s="1"/>
  <c r="L59" i="23"/>
  <c r="L33" i="23"/>
  <c r="X91" i="23"/>
  <c r="K91" i="23" s="1"/>
  <c r="X149" i="23"/>
  <c r="K149" i="23" s="1"/>
  <c r="L31" i="23"/>
  <c r="X147" i="23"/>
  <c r="K147" i="23" s="1"/>
  <c r="X89" i="23"/>
  <c r="K89" i="23" s="1"/>
  <c r="R106" i="27"/>
  <c r="P11" i="49"/>
  <c r="S104" i="27"/>
  <c r="S106" i="27" s="1"/>
  <c r="R145" i="27"/>
  <c r="R144" i="27"/>
  <c r="W27" i="24"/>
  <c r="AD27" i="24"/>
  <c r="U7" i="27"/>
  <c r="G7" i="27"/>
  <c r="U6" i="27"/>
  <c r="G6" i="27"/>
  <c r="T375" i="27"/>
  <c r="T401" i="27" s="1"/>
  <c r="T399" i="27" s="1"/>
  <c r="T63" i="27"/>
  <c r="T167" i="27"/>
  <c r="T165" i="27" s="1"/>
  <c r="T336" i="27"/>
  <c r="T362" i="27" s="1"/>
  <c r="T360" i="27" s="1"/>
  <c r="T297" i="27"/>
  <c r="T323" i="27" s="1"/>
  <c r="T321" i="27" s="1"/>
  <c r="T258" i="27"/>
  <c r="T284" i="27" s="1"/>
  <c r="T282" i="27" s="1"/>
  <c r="T219" i="27"/>
  <c r="T245" i="27" s="1"/>
  <c r="T243" i="27" s="1"/>
  <c r="T102" i="27"/>
  <c r="T128" i="27" s="1"/>
  <c r="T126" i="27" s="1"/>
  <c r="T180" i="27"/>
  <c r="T206" i="27" s="1"/>
  <c r="T204" i="27" s="1"/>
  <c r="T414" i="27"/>
  <c r="T440" i="27" s="1"/>
  <c r="T438" i="27" s="1"/>
  <c r="V138" i="23"/>
  <c r="I138" i="23" s="1"/>
  <c r="V80" i="23"/>
  <c r="I80" i="23" s="1"/>
  <c r="J22" i="23"/>
  <c r="K22" i="23" s="1"/>
  <c r="W144" i="23"/>
  <c r="J144" i="23" s="1"/>
  <c r="W86" i="23"/>
  <c r="J86" i="23" s="1"/>
  <c r="W149" i="23"/>
  <c r="J149" i="23" s="1"/>
  <c r="W91" i="23"/>
  <c r="J91" i="23" s="1"/>
  <c r="W156" i="23"/>
  <c r="J156" i="23" s="1"/>
  <c r="W98" i="23"/>
  <c r="J98" i="23" s="1"/>
  <c r="W166" i="23"/>
  <c r="J166" i="23" s="1"/>
  <c r="W108" i="23"/>
  <c r="J108" i="23" s="1"/>
  <c r="W168" i="23"/>
  <c r="J168" i="23" s="1"/>
  <c r="W110" i="23"/>
  <c r="J110" i="23" s="1"/>
  <c r="V70" i="23"/>
  <c r="I70" i="23" s="1"/>
  <c r="V128" i="23"/>
  <c r="I128" i="23" s="1"/>
  <c r="J12" i="23"/>
  <c r="K12" i="23" s="1"/>
  <c r="U16" i="27"/>
  <c r="V4" i="27"/>
  <c r="H6" i="26"/>
  <c r="H4" i="27"/>
  <c r="I4" i="26"/>
  <c r="V143" i="23"/>
  <c r="I143" i="23" s="1"/>
  <c r="V85" i="23"/>
  <c r="I85" i="23" s="1"/>
  <c r="J27" i="23"/>
  <c r="K27" i="23" s="1"/>
  <c r="V176" i="23"/>
  <c r="I176" i="23" s="1"/>
  <c r="V118" i="23"/>
  <c r="I118" i="23" s="1"/>
  <c r="J60" i="23"/>
  <c r="K60" i="23" s="1"/>
  <c r="V172" i="23"/>
  <c r="I172" i="23" s="1"/>
  <c r="V114" i="23"/>
  <c r="I114" i="23" s="1"/>
  <c r="J56" i="23"/>
  <c r="K56" i="23" s="1"/>
  <c r="W175" i="23"/>
  <c r="J175" i="23" s="1"/>
  <c r="W117" i="23"/>
  <c r="J117" i="23" s="1"/>
  <c r="V135" i="23"/>
  <c r="I135" i="23" s="1"/>
  <c r="V77" i="23"/>
  <c r="I77" i="23" s="1"/>
  <c r="J19" i="23"/>
  <c r="K19" i="23" s="1"/>
  <c r="G63" i="27"/>
  <c r="G89" i="27" s="1"/>
  <c r="G87" i="27" s="1"/>
  <c r="U9" i="27"/>
  <c r="U141" i="27" s="1"/>
  <c r="A29" i="26"/>
  <c r="B28" i="26"/>
  <c r="V132" i="23"/>
  <c r="I132" i="23" s="1"/>
  <c r="V74" i="23"/>
  <c r="I74" i="23" s="1"/>
  <c r="J16" i="23"/>
  <c r="K16" i="23" s="1"/>
  <c r="W165" i="23"/>
  <c r="J165" i="23" s="1"/>
  <c r="W107" i="23"/>
  <c r="J107" i="23" s="1"/>
  <c r="W142" i="23"/>
  <c r="J142" i="23" s="1"/>
  <c r="W84" i="23"/>
  <c r="J84" i="23" s="1"/>
  <c r="W163" i="23"/>
  <c r="J163" i="23" s="1"/>
  <c r="W105" i="23"/>
  <c r="J105" i="23" s="1"/>
  <c r="W160" i="23"/>
  <c r="J160" i="23" s="1"/>
  <c r="W102" i="23"/>
  <c r="J102" i="23" s="1"/>
  <c r="V133" i="23"/>
  <c r="I133" i="23" s="1"/>
  <c r="V75" i="23"/>
  <c r="I75" i="23" s="1"/>
  <c r="J17" i="23"/>
  <c r="K17" i="23" s="1"/>
  <c r="W153" i="23"/>
  <c r="J153" i="23" s="1"/>
  <c r="W95" i="23"/>
  <c r="J95" i="23" s="1"/>
  <c r="V136" i="23"/>
  <c r="I136" i="23" s="1"/>
  <c r="V78" i="23"/>
  <c r="I78" i="23" s="1"/>
  <c r="J20" i="23"/>
  <c r="K20" i="23" s="1"/>
  <c r="V125" i="23"/>
  <c r="I125" i="23" s="1"/>
  <c r="V67" i="23"/>
  <c r="I67" i="23" s="1"/>
  <c r="J9" i="23"/>
  <c r="K9" i="23" s="1"/>
  <c r="V126" i="23"/>
  <c r="I126" i="23" s="1"/>
  <c r="V68" i="23"/>
  <c r="I68" i="23" s="1"/>
  <c r="J10" i="23"/>
  <c r="K10" i="23" s="1"/>
  <c r="W169" i="23"/>
  <c r="J169" i="23" s="1"/>
  <c r="W111" i="23"/>
  <c r="J111" i="23" s="1"/>
  <c r="W147" i="23"/>
  <c r="J147" i="23" s="1"/>
  <c r="W89" i="23"/>
  <c r="J89" i="23" s="1"/>
  <c r="W173" i="23"/>
  <c r="J173" i="23" s="1"/>
  <c r="W115" i="23"/>
  <c r="J115" i="23" s="1"/>
  <c r="W174" i="23"/>
  <c r="J174" i="23" s="1"/>
  <c r="W116" i="23"/>
  <c r="J116" i="23" s="1"/>
  <c r="W159" i="23"/>
  <c r="J159" i="23" s="1"/>
  <c r="W101" i="23"/>
  <c r="J101" i="23" s="1"/>
  <c r="W157" i="23"/>
  <c r="J157" i="23" s="1"/>
  <c r="W99" i="23"/>
  <c r="J99" i="23" s="1"/>
  <c r="W150" i="23"/>
  <c r="J150" i="23" s="1"/>
  <c r="W92" i="23"/>
  <c r="J92" i="23" s="1"/>
  <c r="V139" i="23"/>
  <c r="I139" i="23" s="1"/>
  <c r="V81" i="23"/>
  <c r="I81" i="23" s="1"/>
  <c r="J23" i="23"/>
  <c r="K23" i="23" s="1"/>
  <c r="V179" i="23"/>
  <c r="I179" i="23" s="1"/>
  <c r="V121" i="23"/>
  <c r="I121" i="23" s="1"/>
  <c r="J63" i="23"/>
  <c r="K63" i="23" s="1"/>
  <c r="V170" i="23"/>
  <c r="I170" i="23" s="1"/>
  <c r="V112" i="23"/>
  <c r="I112" i="23" s="1"/>
  <c r="J54" i="23"/>
  <c r="K54" i="23" s="1"/>
  <c r="U12" i="27"/>
  <c r="G12" i="27"/>
  <c r="W161" i="23"/>
  <c r="J161" i="23" s="1"/>
  <c r="W103" i="23"/>
  <c r="J103" i="23" s="1"/>
  <c r="W158" i="23"/>
  <c r="J158" i="23" s="1"/>
  <c r="W100" i="23"/>
  <c r="J100" i="23" s="1"/>
  <c r="S89" i="27"/>
  <c r="S87" i="27" s="1"/>
  <c r="W57" i="24"/>
  <c r="AE57" i="24" s="1"/>
  <c r="V131" i="23"/>
  <c r="I131" i="23" s="1"/>
  <c r="V73" i="23"/>
  <c r="I73" i="23" s="1"/>
  <c r="J15" i="23"/>
  <c r="K15" i="23" s="1"/>
  <c r="V137" i="23"/>
  <c r="I137" i="23" s="1"/>
  <c r="V79" i="23"/>
  <c r="I79" i="23" s="1"/>
  <c r="J21" i="23"/>
  <c r="K21" i="23" s="1"/>
  <c r="W167" i="23"/>
  <c r="J167" i="23" s="1"/>
  <c r="W109" i="23"/>
  <c r="J109" i="23" s="1"/>
  <c r="V127" i="23"/>
  <c r="I127" i="23" s="1"/>
  <c r="V69" i="23"/>
  <c r="I69" i="23" s="1"/>
  <c r="J11" i="23"/>
  <c r="K11" i="23" s="1"/>
  <c r="W164" i="23"/>
  <c r="J164" i="23" s="1"/>
  <c r="W106" i="23"/>
  <c r="J106" i="23" s="1"/>
  <c r="I8" i="26"/>
  <c r="J8" i="26" s="1"/>
  <c r="H11" i="26"/>
  <c r="H9" i="26"/>
  <c r="H10" i="27" s="1"/>
  <c r="V10" i="27" s="1"/>
  <c r="H9" i="27"/>
  <c r="V171" i="23"/>
  <c r="I171" i="23" s="1"/>
  <c r="V113" i="23"/>
  <c r="I113" i="23" s="1"/>
  <c r="J55" i="23"/>
  <c r="K55" i="23" s="1"/>
  <c r="V141" i="23"/>
  <c r="I141" i="23" s="1"/>
  <c r="V83" i="23"/>
  <c r="I83" i="23" s="1"/>
  <c r="J25" i="23"/>
  <c r="K25" i="23" s="1"/>
  <c r="W148" i="23"/>
  <c r="J148" i="23" s="1"/>
  <c r="W90" i="23"/>
  <c r="J90" i="23" s="1"/>
  <c r="V129" i="23"/>
  <c r="I129" i="23" s="1"/>
  <c r="V71" i="23"/>
  <c r="I71" i="23" s="1"/>
  <c r="J13" i="23"/>
  <c r="K13" i="23" s="1"/>
  <c r="V134" i="23"/>
  <c r="I134" i="23" s="1"/>
  <c r="V76" i="23"/>
  <c r="I76" i="23" s="1"/>
  <c r="J18" i="23"/>
  <c r="K18" i="23" s="1"/>
  <c r="W151" i="23"/>
  <c r="J151" i="23" s="1"/>
  <c r="W93" i="23"/>
  <c r="J93" i="23" s="1"/>
  <c r="W152" i="23"/>
  <c r="J152" i="23" s="1"/>
  <c r="W94" i="23"/>
  <c r="J94" i="23" s="1"/>
  <c r="W177" i="23"/>
  <c r="J177" i="23" s="1"/>
  <c r="W119" i="23"/>
  <c r="J119" i="23" s="1"/>
  <c r="W154" i="23"/>
  <c r="J154" i="23" s="1"/>
  <c r="W96" i="23"/>
  <c r="J96" i="23" s="1"/>
  <c r="V130" i="23"/>
  <c r="I130" i="23" s="1"/>
  <c r="V72" i="23"/>
  <c r="I72" i="23" s="1"/>
  <c r="J14" i="23"/>
  <c r="K14" i="23" s="1"/>
  <c r="V178" i="23"/>
  <c r="I178" i="23" s="1"/>
  <c r="V120" i="23"/>
  <c r="I120" i="23" s="1"/>
  <c r="J62" i="23"/>
  <c r="K62" i="23" s="1"/>
  <c r="V180" i="23"/>
  <c r="I180" i="23" s="1"/>
  <c r="V122" i="23"/>
  <c r="I122" i="23" s="1"/>
  <c r="J64" i="23"/>
  <c r="K64" i="23" s="1"/>
  <c r="W145" i="23"/>
  <c r="J145" i="23" s="1"/>
  <c r="W87" i="23"/>
  <c r="J87" i="23" s="1"/>
  <c r="W162" i="23"/>
  <c r="J162" i="23" s="1"/>
  <c r="W104" i="23"/>
  <c r="J104" i="23" s="1"/>
  <c r="W155" i="23"/>
  <c r="J155" i="23" s="1"/>
  <c r="W97" i="23"/>
  <c r="J97" i="23" s="1"/>
  <c r="W146" i="23"/>
  <c r="J146" i="23" s="1"/>
  <c r="W88" i="23"/>
  <c r="J88" i="23" s="1"/>
  <c r="V140" i="23"/>
  <c r="I140" i="23" s="1"/>
  <c r="V82" i="23"/>
  <c r="I82" i="23" s="1"/>
  <c r="J24" i="23"/>
  <c r="K24" i="23" s="1"/>
  <c r="AC59" i="24"/>
  <c r="S61" i="27"/>
  <c r="C84" i="27"/>
  <c r="C85" i="27" s="1"/>
  <c r="R81" i="27"/>
  <c r="P34" i="27"/>
  <c r="P404" i="27"/>
  <c r="P33" i="27"/>
  <c r="P326" i="27"/>
  <c r="P91" i="27"/>
  <c r="P209" i="27"/>
  <c r="P248" i="27"/>
  <c r="S147" i="27"/>
  <c r="S143" i="27" s="1"/>
  <c r="R159" i="27"/>
  <c r="Q403" i="27"/>
  <c r="Q384" i="27"/>
  <c r="Q379" i="27"/>
  <c r="Q378" i="27"/>
  <c r="Q247" i="27"/>
  <c r="Q228" i="27"/>
  <c r="S309" i="27"/>
  <c r="R305" i="27"/>
  <c r="Q184" i="27"/>
  <c r="Q183" i="27"/>
  <c r="R432" i="27"/>
  <c r="S420" i="27"/>
  <c r="R416" i="27"/>
  <c r="P443" i="27"/>
  <c r="R227" i="27"/>
  <c r="S231" i="27"/>
  <c r="P169" i="27"/>
  <c r="P150" i="27"/>
  <c r="Q267" i="27"/>
  <c r="Q286" i="27"/>
  <c r="Q149" i="27"/>
  <c r="R153" i="27"/>
  <c r="R198" i="27"/>
  <c r="S186" i="27"/>
  <c r="R182" i="27"/>
  <c r="S426" i="27"/>
  <c r="R422" i="27"/>
  <c r="Q262" i="27"/>
  <c r="Q261" i="27"/>
  <c r="R75" i="27"/>
  <c r="Q71" i="27"/>
  <c r="Q72" i="27" s="1"/>
  <c r="Q92" i="27" s="1"/>
  <c r="S270" i="27"/>
  <c r="R266" i="27"/>
  <c r="P37" i="27"/>
  <c r="Q223" i="27"/>
  <c r="Q222" i="27"/>
  <c r="Q423" i="27"/>
  <c r="Q442" i="27"/>
  <c r="S264" i="27"/>
  <c r="R276" i="27"/>
  <c r="R260" i="27"/>
  <c r="Q340" i="27"/>
  <c r="Q339" i="27"/>
  <c r="P111" i="27"/>
  <c r="P131" i="27" s="1"/>
  <c r="P130" i="27"/>
  <c r="P345" i="27"/>
  <c r="P365" i="27" s="1"/>
  <c r="P364" i="27"/>
  <c r="Q306" i="27"/>
  <c r="Q325" i="27"/>
  <c r="R221" i="27"/>
  <c r="R237" i="27"/>
  <c r="S225" i="27"/>
  <c r="S303" i="27"/>
  <c r="R299" i="27"/>
  <c r="R315" i="27"/>
  <c r="R348" i="27"/>
  <c r="Q344" i="27"/>
  <c r="R188" i="27"/>
  <c r="S192" i="27"/>
  <c r="R354" i="27"/>
  <c r="R338" i="27"/>
  <c r="S342" i="27"/>
  <c r="P287" i="27"/>
  <c r="Q418" i="27"/>
  <c r="Q417" i="27"/>
  <c r="Q301" i="27"/>
  <c r="Q300" i="27"/>
  <c r="S387" i="27"/>
  <c r="R383" i="27"/>
  <c r="Q208" i="27"/>
  <c r="Q189" i="27"/>
  <c r="R393" i="27"/>
  <c r="S381" i="27"/>
  <c r="R377" i="27"/>
  <c r="S81" i="27"/>
  <c r="D76" i="27"/>
  <c r="D82" i="27"/>
  <c r="E64" i="27" s="1"/>
  <c r="C72" i="27"/>
  <c r="C73" i="27" s="1"/>
  <c r="C78" i="27"/>
  <c r="C79" i="27" s="1"/>
  <c r="D71" i="27"/>
  <c r="E75" i="27"/>
  <c r="D83" i="27" s="1"/>
  <c r="D77" i="27"/>
  <c r="F69" i="27"/>
  <c r="E81" i="27"/>
  <c r="Q110" i="27"/>
  <c r="R114" i="27"/>
  <c r="R120" i="27"/>
  <c r="S15" i="27"/>
  <c r="S28" i="27" s="1"/>
  <c r="D28" i="27"/>
  <c r="F14" i="26"/>
  <c r="T17" i="27"/>
  <c r="P29" i="27"/>
  <c r="F101" i="27"/>
  <c r="F100" i="27" s="1"/>
  <c r="P32" i="27"/>
  <c r="P38" i="27"/>
  <c r="S179" i="27"/>
  <c r="R177" i="27"/>
  <c r="S296" i="27"/>
  <c r="R294" i="27"/>
  <c r="S374" i="27"/>
  <c r="R372" i="27"/>
  <c r="P35" i="27"/>
  <c r="F140" i="27"/>
  <c r="R255" i="27"/>
  <c r="S257" i="27"/>
  <c r="S101" i="27"/>
  <c r="R99" i="27"/>
  <c r="S62" i="27"/>
  <c r="W56" i="24" s="1"/>
  <c r="AE56" i="24" s="1"/>
  <c r="R60" i="27"/>
  <c r="S335" i="27"/>
  <c r="R333" i="27"/>
  <c r="R65" i="27"/>
  <c r="V59" i="24" s="1"/>
  <c r="AD59" i="24" s="1"/>
  <c r="S218" i="27"/>
  <c r="R216" i="27"/>
  <c r="S413" i="27"/>
  <c r="R411" i="27"/>
  <c r="S140" i="27"/>
  <c r="R138" i="27"/>
  <c r="AE11" i="24"/>
  <c r="V40" i="27"/>
  <c r="F296" i="27"/>
  <c r="F295" i="27" s="1"/>
  <c r="D66" i="27"/>
  <c r="D67" i="27" s="1"/>
  <c r="G16" i="26"/>
  <c r="U17" i="27" s="1"/>
  <c r="H15" i="26"/>
  <c r="F17" i="26"/>
  <c r="F18" i="27" s="1"/>
  <c r="D117" i="27" l="1"/>
  <c r="E442" i="27"/>
  <c r="G161" i="27"/>
  <c r="E239" i="27"/>
  <c r="F334" i="27"/>
  <c r="F434" i="27"/>
  <c r="G416" i="27"/>
  <c r="F317" i="27"/>
  <c r="F319" i="27" s="1"/>
  <c r="E395" i="27"/>
  <c r="F278" i="27"/>
  <c r="F280" i="27" s="1"/>
  <c r="G143" i="27"/>
  <c r="E200" i="27"/>
  <c r="E202" i="27" s="1"/>
  <c r="D160" i="27"/>
  <c r="F110" i="27"/>
  <c r="F104" i="27"/>
  <c r="E65" i="27"/>
  <c r="E66" i="27" s="1"/>
  <c r="E67" i="27" s="1"/>
  <c r="F178" i="27"/>
  <c r="C396" i="27"/>
  <c r="C357" i="27"/>
  <c r="D337" i="27"/>
  <c r="D339" i="27" s="1"/>
  <c r="F139" i="27"/>
  <c r="E364" i="27"/>
  <c r="F256" i="27"/>
  <c r="F255" i="27" s="1"/>
  <c r="F271" i="27" s="1"/>
  <c r="F412" i="27"/>
  <c r="D130" i="27"/>
  <c r="D72" i="27"/>
  <c r="D73" i="27" s="1"/>
  <c r="D384" i="27"/>
  <c r="D385" i="27" s="1"/>
  <c r="F311" i="27"/>
  <c r="F272" i="27"/>
  <c r="F372" i="27"/>
  <c r="E372" i="27"/>
  <c r="E388" i="27" s="1"/>
  <c r="E116" i="27"/>
  <c r="E277" i="27"/>
  <c r="E265" i="27"/>
  <c r="E267" i="27" s="1"/>
  <c r="E268" i="27" s="1"/>
  <c r="G335" i="27"/>
  <c r="G334" i="27" s="1"/>
  <c r="F294" i="27"/>
  <c r="F138" i="27"/>
  <c r="E355" i="27"/>
  <c r="E343" i="27"/>
  <c r="E345" i="27" s="1"/>
  <c r="E346" i="27" s="1"/>
  <c r="E349" i="27"/>
  <c r="E351" i="27" s="1"/>
  <c r="E352" i="27" s="1"/>
  <c r="F99" i="27"/>
  <c r="G413" i="27"/>
  <c r="D265" i="27"/>
  <c r="D267" i="27" s="1"/>
  <c r="D277" i="27"/>
  <c r="E271" i="27"/>
  <c r="E273" i="27" s="1"/>
  <c r="E274" i="27" s="1"/>
  <c r="G374" i="27"/>
  <c r="G373" i="27" s="1"/>
  <c r="F177" i="27"/>
  <c r="E337" i="27"/>
  <c r="E339" i="27" s="1"/>
  <c r="E340" i="27" s="1"/>
  <c r="D357" i="27"/>
  <c r="E109" i="27"/>
  <c r="E111" i="27" s="1"/>
  <c r="E112" i="27" s="1"/>
  <c r="G257" i="27"/>
  <c r="F428" i="27"/>
  <c r="T104" i="27"/>
  <c r="T105" i="27" s="1"/>
  <c r="F61" i="27"/>
  <c r="F60" i="27" s="1"/>
  <c r="D234" i="27"/>
  <c r="D235" i="27" s="1"/>
  <c r="X11" i="24"/>
  <c r="I14" i="38" s="1"/>
  <c r="G69" i="38"/>
  <c r="H69" i="38" s="1"/>
  <c r="I69" i="38" s="1"/>
  <c r="J69" i="38" s="1"/>
  <c r="K69" i="38" s="1"/>
  <c r="L69" i="38" s="1"/>
  <c r="M69" i="38" s="1"/>
  <c r="F80" i="38"/>
  <c r="G80" i="38" s="1"/>
  <c r="H80" i="38" s="1"/>
  <c r="I80" i="38" s="1"/>
  <c r="J80" i="38" s="1"/>
  <c r="K80" i="38" s="1"/>
  <c r="L80" i="38" s="1"/>
  <c r="M80" i="38" s="1"/>
  <c r="G62" i="27"/>
  <c r="H41" i="38"/>
  <c r="I26" i="38"/>
  <c r="E241" i="27"/>
  <c r="D390" i="27"/>
  <c r="D391" i="27" s="1"/>
  <c r="D208" i="27"/>
  <c r="E226" i="27"/>
  <c r="E238" i="27"/>
  <c r="D189" i="27"/>
  <c r="D190" i="27" s="1"/>
  <c r="G381" i="27"/>
  <c r="F393" i="27"/>
  <c r="G218" i="27"/>
  <c r="G217" i="27" s="1"/>
  <c r="E220" i="27"/>
  <c r="E222" i="27" s="1"/>
  <c r="D240" i="27"/>
  <c r="D241" i="27" s="1"/>
  <c r="D195" i="27"/>
  <c r="D403" i="27"/>
  <c r="E181" i="27"/>
  <c r="E183" i="27" s="1"/>
  <c r="D201" i="27"/>
  <c r="D228" i="27"/>
  <c r="D229" i="27" s="1"/>
  <c r="E199" i="27"/>
  <c r="E187" i="27"/>
  <c r="G179" i="27"/>
  <c r="F120" i="27"/>
  <c r="F122" i="27" s="1"/>
  <c r="G108" i="27"/>
  <c r="G225" i="27"/>
  <c r="G221" i="27" s="1"/>
  <c r="F237" i="27"/>
  <c r="F223" i="27"/>
  <c r="H375" i="27"/>
  <c r="H401" i="27" s="1"/>
  <c r="H399" i="27" s="1"/>
  <c r="H180" i="27"/>
  <c r="H206" i="27" s="1"/>
  <c r="H204" i="27" s="1"/>
  <c r="H336" i="27"/>
  <c r="H362" i="27" s="1"/>
  <c r="H360" i="27" s="1"/>
  <c r="H102" i="27"/>
  <c r="H128" i="27" s="1"/>
  <c r="H126" i="27" s="1"/>
  <c r="H219" i="27"/>
  <c r="H245" i="27" s="1"/>
  <c r="H243" i="27" s="1"/>
  <c r="H414" i="27"/>
  <c r="H440" i="27" s="1"/>
  <c r="H438" i="27" s="1"/>
  <c r="H297" i="27"/>
  <c r="H323" i="27" s="1"/>
  <c r="H321" i="27" s="1"/>
  <c r="H258" i="27"/>
  <c r="H284" i="27" s="1"/>
  <c r="H282" i="27" s="1"/>
  <c r="H141" i="27"/>
  <c r="H167" i="27" s="1"/>
  <c r="H165" i="27" s="1"/>
  <c r="D397" i="27"/>
  <c r="D396" i="27"/>
  <c r="D247" i="27"/>
  <c r="G186" i="27"/>
  <c r="G182" i="27" s="1"/>
  <c r="F184" i="27"/>
  <c r="F198" i="27"/>
  <c r="E383" i="27"/>
  <c r="E389" i="27"/>
  <c r="F387" i="27"/>
  <c r="F377" i="27" s="1"/>
  <c r="E194" i="27"/>
  <c r="F192" i="27"/>
  <c r="E188" i="27"/>
  <c r="E378" i="27"/>
  <c r="E379" i="27" s="1"/>
  <c r="E232" i="27"/>
  <c r="E227" i="27"/>
  <c r="F231" i="27"/>
  <c r="E233" i="27"/>
  <c r="E193" i="27"/>
  <c r="H114" i="27"/>
  <c r="F350" i="27"/>
  <c r="F364" i="27" s="1"/>
  <c r="G422" i="27"/>
  <c r="H426" i="27"/>
  <c r="H342" i="27"/>
  <c r="H338" i="27" s="1"/>
  <c r="G354" i="27"/>
  <c r="G356" i="27" s="1"/>
  <c r="H420" i="27"/>
  <c r="H416" i="27" s="1"/>
  <c r="G432" i="27"/>
  <c r="H348" i="27"/>
  <c r="G344" i="27"/>
  <c r="H264" i="27"/>
  <c r="H260" i="27" s="1"/>
  <c r="G262" i="27"/>
  <c r="G276" i="27"/>
  <c r="G305" i="27"/>
  <c r="H309" i="27"/>
  <c r="H303" i="27"/>
  <c r="H299" i="27" s="1"/>
  <c r="G301" i="27"/>
  <c r="G315" i="27"/>
  <c r="H270" i="27"/>
  <c r="G266" i="27"/>
  <c r="I147" i="27"/>
  <c r="H159" i="27"/>
  <c r="G149" i="27"/>
  <c r="G155" i="27"/>
  <c r="H153" i="27"/>
  <c r="F169" i="27"/>
  <c r="D157" i="27"/>
  <c r="E142" i="27"/>
  <c r="E144" i="27" s="1"/>
  <c r="E145" i="27" s="1"/>
  <c r="D162" i="27"/>
  <c r="D163" i="27" s="1"/>
  <c r="E148" i="27"/>
  <c r="E150" i="27" s="1"/>
  <c r="E151" i="27" s="1"/>
  <c r="E160" i="27"/>
  <c r="E154" i="27"/>
  <c r="E156" i="27" s="1"/>
  <c r="E304" i="27"/>
  <c r="E306" i="27" s="1"/>
  <c r="E307" i="27" s="1"/>
  <c r="E316" i="27"/>
  <c r="E310" i="27"/>
  <c r="E312" i="27" s="1"/>
  <c r="D313" i="27"/>
  <c r="E298" i="27"/>
  <c r="E300" i="27" s="1"/>
  <c r="D318" i="27"/>
  <c r="D123" i="27"/>
  <c r="D124" i="27" s="1"/>
  <c r="E103" i="27"/>
  <c r="E105" i="27" s="1"/>
  <c r="E106" i="27" s="1"/>
  <c r="D118" i="27"/>
  <c r="E121" i="27"/>
  <c r="E115" i="27"/>
  <c r="X85" i="23"/>
  <c r="K85" i="23" s="1"/>
  <c r="X143" i="23"/>
  <c r="K143" i="23" s="1"/>
  <c r="L27" i="23"/>
  <c r="L12" i="23"/>
  <c r="X70" i="23"/>
  <c r="K70" i="23" s="1"/>
  <c r="X128" i="23"/>
  <c r="K128" i="23" s="1"/>
  <c r="M33" i="23"/>
  <c r="Y91" i="23"/>
  <c r="L91" i="23" s="1"/>
  <c r="Y149" i="23"/>
  <c r="L149" i="23" s="1"/>
  <c r="M30" i="23"/>
  <c r="Y88" i="23"/>
  <c r="L88" i="23" s="1"/>
  <c r="Y146" i="23"/>
  <c r="L146" i="23" s="1"/>
  <c r="M35" i="23"/>
  <c r="Y93" i="23"/>
  <c r="L93" i="23" s="1"/>
  <c r="Y151" i="23"/>
  <c r="L151" i="23" s="1"/>
  <c r="M40" i="23"/>
  <c r="Y98" i="23"/>
  <c r="L98" i="23" s="1"/>
  <c r="Y156" i="23"/>
  <c r="L156" i="23" s="1"/>
  <c r="M28" i="23"/>
  <c r="Y86" i="23"/>
  <c r="L86" i="23" s="1"/>
  <c r="Y144" i="23"/>
  <c r="L144" i="23" s="1"/>
  <c r="L64" i="23"/>
  <c r="X122" i="23"/>
  <c r="K122" i="23" s="1"/>
  <c r="X180" i="23"/>
  <c r="K180" i="23" s="1"/>
  <c r="L13" i="23"/>
  <c r="X71" i="23"/>
  <c r="K71" i="23" s="1"/>
  <c r="X129" i="23"/>
  <c r="K129" i="23" s="1"/>
  <c r="X69" i="23"/>
  <c r="K69" i="23" s="1"/>
  <c r="X127" i="23"/>
  <c r="K127" i="23" s="1"/>
  <c r="L11" i="23"/>
  <c r="L15" i="23"/>
  <c r="X73" i="23"/>
  <c r="K73" i="23" s="1"/>
  <c r="X131" i="23"/>
  <c r="K131" i="23" s="1"/>
  <c r="L20" i="23"/>
  <c r="X78" i="23"/>
  <c r="K78" i="23" s="1"/>
  <c r="X136" i="23"/>
  <c r="K136" i="23" s="1"/>
  <c r="M59" i="23"/>
  <c r="Y117" i="23"/>
  <c r="L117" i="23" s="1"/>
  <c r="Y175" i="23"/>
  <c r="L175" i="23" s="1"/>
  <c r="M49" i="23"/>
  <c r="Y107" i="23"/>
  <c r="L107" i="23" s="1"/>
  <c r="Y165" i="23"/>
  <c r="L165" i="23" s="1"/>
  <c r="M44" i="23"/>
  <c r="Y160" i="23"/>
  <c r="L160" i="23" s="1"/>
  <c r="Y102" i="23"/>
  <c r="L102" i="23" s="1"/>
  <c r="M51" i="23"/>
  <c r="Y109" i="23"/>
  <c r="L109" i="23" s="1"/>
  <c r="Y167" i="23"/>
  <c r="L167" i="23" s="1"/>
  <c r="M39" i="23"/>
  <c r="Y97" i="23"/>
  <c r="L97" i="23" s="1"/>
  <c r="Y155" i="23"/>
  <c r="L155" i="23" s="1"/>
  <c r="M43" i="23"/>
  <c r="Y101" i="23"/>
  <c r="L101" i="23" s="1"/>
  <c r="Y159" i="23"/>
  <c r="L159" i="23" s="1"/>
  <c r="M53" i="23"/>
  <c r="Y111" i="23"/>
  <c r="L111" i="23" s="1"/>
  <c r="Y169" i="23"/>
  <c r="L169" i="23" s="1"/>
  <c r="L55" i="23"/>
  <c r="X171" i="23"/>
  <c r="K171" i="23" s="1"/>
  <c r="X113" i="23"/>
  <c r="K113" i="23" s="1"/>
  <c r="L9" i="23"/>
  <c r="X67" i="23"/>
  <c r="K67" i="23" s="1"/>
  <c r="X125" i="23"/>
  <c r="K125" i="23" s="1"/>
  <c r="L56" i="23"/>
  <c r="X114" i="23"/>
  <c r="K114" i="23" s="1"/>
  <c r="X172" i="23"/>
  <c r="K172" i="23" s="1"/>
  <c r="M52" i="23"/>
  <c r="Y110" i="23"/>
  <c r="L110" i="23" s="1"/>
  <c r="Y168" i="23"/>
  <c r="L168" i="23" s="1"/>
  <c r="M61" i="23"/>
  <c r="Y119" i="23"/>
  <c r="L119" i="23" s="1"/>
  <c r="Y177" i="23"/>
  <c r="L177" i="23" s="1"/>
  <c r="M50" i="23"/>
  <c r="Y108" i="23"/>
  <c r="L108" i="23" s="1"/>
  <c r="Y166" i="23"/>
  <c r="L166" i="23" s="1"/>
  <c r="L62" i="23"/>
  <c r="X120" i="23"/>
  <c r="K120" i="23" s="1"/>
  <c r="X178" i="23"/>
  <c r="K178" i="23" s="1"/>
  <c r="L63" i="23"/>
  <c r="X121" i="23"/>
  <c r="K121" i="23" s="1"/>
  <c r="X179" i="23"/>
  <c r="K179" i="23" s="1"/>
  <c r="X74" i="23"/>
  <c r="K74" i="23" s="1"/>
  <c r="X132" i="23"/>
  <c r="K132" i="23" s="1"/>
  <c r="L16" i="23"/>
  <c r="L19" i="23"/>
  <c r="X77" i="23"/>
  <c r="K77" i="23" s="1"/>
  <c r="X135" i="23"/>
  <c r="K135" i="23" s="1"/>
  <c r="I5" i="26"/>
  <c r="J4" i="26"/>
  <c r="M46" i="23"/>
  <c r="Y104" i="23"/>
  <c r="L104" i="23" s="1"/>
  <c r="Y162" i="23"/>
  <c r="L162" i="23" s="1"/>
  <c r="L54" i="23"/>
  <c r="X112" i="23"/>
  <c r="K112" i="23" s="1"/>
  <c r="X170" i="23"/>
  <c r="K170" i="23" s="1"/>
  <c r="M42" i="23"/>
  <c r="Y100" i="23"/>
  <c r="L100" i="23" s="1"/>
  <c r="Y158" i="23"/>
  <c r="L158" i="23" s="1"/>
  <c r="M34" i="23"/>
  <c r="Y92" i="23"/>
  <c r="L92" i="23" s="1"/>
  <c r="Y150" i="23"/>
  <c r="L150" i="23" s="1"/>
  <c r="M37" i="23"/>
  <c r="Y95" i="23"/>
  <c r="L95" i="23" s="1"/>
  <c r="Y153" i="23"/>
  <c r="L153" i="23" s="1"/>
  <c r="M29" i="23"/>
  <c r="Y87" i="23"/>
  <c r="L87" i="23" s="1"/>
  <c r="Y145" i="23"/>
  <c r="L145" i="23" s="1"/>
  <c r="L24" i="23"/>
  <c r="X82" i="23"/>
  <c r="K82" i="23" s="1"/>
  <c r="X140" i="23"/>
  <c r="K140" i="23" s="1"/>
  <c r="L18" i="23"/>
  <c r="X76" i="23"/>
  <c r="K76" i="23" s="1"/>
  <c r="X134" i="23"/>
  <c r="K134" i="23" s="1"/>
  <c r="L25" i="23"/>
  <c r="X83" i="23"/>
  <c r="K83" i="23" s="1"/>
  <c r="X141" i="23"/>
  <c r="K141" i="23" s="1"/>
  <c r="X118" i="23"/>
  <c r="K118" i="23" s="1"/>
  <c r="X176" i="23"/>
  <c r="K176" i="23" s="1"/>
  <c r="L60" i="23"/>
  <c r="L22" i="23"/>
  <c r="X80" i="23"/>
  <c r="K80" i="23" s="1"/>
  <c r="X138" i="23"/>
  <c r="K138" i="23" s="1"/>
  <c r="M31" i="23"/>
  <c r="Y147" i="23"/>
  <c r="L147" i="23" s="1"/>
  <c r="Y89" i="23"/>
  <c r="L89" i="23" s="1"/>
  <c r="M48" i="23"/>
  <c r="Y106" i="23"/>
  <c r="L106" i="23" s="1"/>
  <c r="Y164" i="23"/>
  <c r="L164" i="23" s="1"/>
  <c r="Y115" i="23"/>
  <c r="L115" i="23" s="1"/>
  <c r="Y173" i="23"/>
  <c r="L173" i="23" s="1"/>
  <c r="M57" i="23"/>
  <c r="M36" i="23"/>
  <c r="Y94" i="23"/>
  <c r="L94" i="23" s="1"/>
  <c r="Y152" i="23"/>
  <c r="L152" i="23" s="1"/>
  <c r="M41" i="23"/>
  <c r="Y99" i="23"/>
  <c r="L99" i="23" s="1"/>
  <c r="Y157" i="23"/>
  <c r="L157" i="23" s="1"/>
  <c r="J9" i="26"/>
  <c r="J10" i="27" s="1"/>
  <c r="J9" i="27"/>
  <c r="K8" i="26"/>
  <c r="J11" i="26"/>
  <c r="J12" i="27" s="1"/>
  <c r="L21" i="23"/>
  <c r="X79" i="23"/>
  <c r="K79" i="23" s="1"/>
  <c r="X137" i="23"/>
  <c r="K137" i="23" s="1"/>
  <c r="L23" i="23"/>
  <c r="X139" i="23"/>
  <c r="K139" i="23" s="1"/>
  <c r="X81" i="23"/>
  <c r="K81" i="23" s="1"/>
  <c r="X75" i="23"/>
  <c r="K75" i="23" s="1"/>
  <c r="X133" i="23"/>
  <c r="K133" i="23" s="1"/>
  <c r="L17" i="23"/>
  <c r="M45" i="23"/>
  <c r="Y103" i="23"/>
  <c r="L103" i="23" s="1"/>
  <c r="Y161" i="23"/>
  <c r="L161" i="23" s="1"/>
  <c r="M32" i="23"/>
  <c r="Y90" i="23"/>
  <c r="L90" i="23" s="1"/>
  <c r="Y148" i="23"/>
  <c r="L148" i="23" s="1"/>
  <c r="M58" i="23"/>
  <c r="Y116" i="23"/>
  <c r="L116" i="23" s="1"/>
  <c r="Y174" i="23"/>
  <c r="L174" i="23" s="1"/>
  <c r="M47" i="23"/>
  <c r="Y105" i="23"/>
  <c r="L105" i="23" s="1"/>
  <c r="Y163" i="23"/>
  <c r="L163" i="23" s="1"/>
  <c r="M26" i="23"/>
  <c r="Y84" i="23"/>
  <c r="L84" i="23" s="1"/>
  <c r="Y142" i="23"/>
  <c r="L142" i="23" s="1"/>
  <c r="L14" i="23"/>
  <c r="X72" i="23"/>
  <c r="K72" i="23" s="1"/>
  <c r="X130" i="23"/>
  <c r="K130" i="23" s="1"/>
  <c r="L10" i="23"/>
  <c r="X126" i="23"/>
  <c r="K126" i="23" s="1"/>
  <c r="X68" i="23"/>
  <c r="K68" i="23" s="1"/>
  <c r="M38" i="23"/>
  <c r="Y96" i="23"/>
  <c r="L96" i="23" s="1"/>
  <c r="Y154" i="23"/>
  <c r="L154" i="23" s="1"/>
  <c r="S105" i="27"/>
  <c r="S145" i="27"/>
  <c r="S144" i="27"/>
  <c r="X27" i="24"/>
  <c r="AE27" i="24"/>
  <c r="W71" i="23"/>
  <c r="J71" i="23" s="1"/>
  <c r="W129" i="23"/>
  <c r="J129" i="23" s="1"/>
  <c r="W171" i="23"/>
  <c r="J171" i="23" s="1"/>
  <c r="W113" i="23"/>
  <c r="J113" i="23" s="1"/>
  <c r="W136" i="23"/>
  <c r="J136" i="23" s="1"/>
  <c r="W78" i="23"/>
  <c r="J78" i="23" s="1"/>
  <c r="W143" i="23"/>
  <c r="J143" i="23" s="1"/>
  <c r="W85" i="23"/>
  <c r="J85" i="23" s="1"/>
  <c r="W127" i="23"/>
  <c r="J127" i="23" s="1"/>
  <c r="W69" i="23"/>
  <c r="J69" i="23" s="1"/>
  <c r="W132" i="23"/>
  <c r="J132" i="23" s="1"/>
  <c r="W74" i="23"/>
  <c r="J74" i="23" s="1"/>
  <c r="W135" i="23"/>
  <c r="J135" i="23" s="1"/>
  <c r="W77" i="23"/>
  <c r="J77" i="23" s="1"/>
  <c r="W131" i="23"/>
  <c r="J131" i="23" s="1"/>
  <c r="W73" i="23"/>
  <c r="J73" i="23" s="1"/>
  <c r="W139" i="23"/>
  <c r="J139" i="23" s="1"/>
  <c r="W81" i="23"/>
  <c r="J81" i="23" s="1"/>
  <c r="H63" i="27"/>
  <c r="H89" i="27" s="1"/>
  <c r="H87" i="27" s="1"/>
  <c r="V9" i="27"/>
  <c r="V141" i="27" s="1"/>
  <c r="W4" i="27"/>
  <c r="I4" i="27"/>
  <c r="I6" i="26"/>
  <c r="W138" i="23"/>
  <c r="J138" i="23" s="1"/>
  <c r="W80" i="23"/>
  <c r="J80" i="23" s="1"/>
  <c r="W180" i="23"/>
  <c r="J180" i="23" s="1"/>
  <c r="W122" i="23"/>
  <c r="J122" i="23" s="1"/>
  <c r="W170" i="23"/>
  <c r="J170" i="23" s="1"/>
  <c r="W112" i="23"/>
  <c r="J112" i="23" s="1"/>
  <c r="W125" i="23"/>
  <c r="J125" i="23" s="1"/>
  <c r="W67" i="23"/>
  <c r="J67" i="23" s="1"/>
  <c r="W130" i="23"/>
  <c r="J130" i="23" s="1"/>
  <c r="W72" i="23"/>
  <c r="J72" i="23" s="1"/>
  <c r="W134" i="23"/>
  <c r="J134" i="23" s="1"/>
  <c r="W76" i="23"/>
  <c r="J76" i="23" s="1"/>
  <c r="W141" i="23"/>
  <c r="J141" i="23" s="1"/>
  <c r="W83" i="23"/>
  <c r="J83" i="23" s="1"/>
  <c r="V12" i="27"/>
  <c r="H12" i="27"/>
  <c r="A30" i="26"/>
  <c r="B29" i="26"/>
  <c r="W176" i="23"/>
  <c r="J176" i="23" s="1"/>
  <c r="W118" i="23"/>
  <c r="J118" i="23" s="1"/>
  <c r="V6" i="27"/>
  <c r="H6" i="27"/>
  <c r="W128" i="23"/>
  <c r="J128" i="23" s="1"/>
  <c r="W70" i="23"/>
  <c r="J70" i="23" s="1"/>
  <c r="I9" i="27"/>
  <c r="I11" i="26"/>
  <c r="I9" i="26"/>
  <c r="I10" i="27" s="1"/>
  <c r="W10" i="27" s="1"/>
  <c r="W126" i="23"/>
  <c r="J126" i="23" s="1"/>
  <c r="W68" i="23"/>
  <c r="J68" i="23" s="1"/>
  <c r="W133" i="23"/>
  <c r="J133" i="23" s="1"/>
  <c r="W75" i="23"/>
  <c r="J75" i="23" s="1"/>
  <c r="U258" i="27"/>
  <c r="U284" i="27" s="1"/>
  <c r="U282" i="27" s="1"/>
  <c r="U219" i="27"/>
  <c r="U245" i="27" s="1"/>
  <c r="U243" i="27" s="1"/>
  <c r="U180" i="27"/>
  <c r="U206" i="27" s="1"/>
  <c r="U204" i="27" s="1"/>
  <c r="U102" i="27"/>
  <c r="U128" i="27" s="1"/>
  <c r="U126" i="27" s="1"/>
  <c r="U167" i="27"/>
  <c r="U165" i="27" s="1"/>
  <c r="U63" i="27"/>
  <c r="U414" i="27"/>
  <c r="U440" i="27" s="1"/>
  <c r="U438" i="27" s="1"/>
  <c r="U375" i="27"/>
  <c r="U401" i="27" s="1"/>
  <c r="U399" i="27" s="1"/>
  <c r="U336" i="27"/>
  <c r="U362" i="27" s="1"/>
  <c r="U360" i="27" s="1"/>
  <c r="U297" i="27"/>
  <c r="U323" i="27" s="1"/>
  <c r="U321" i="27" s="1"/>
  <c r="V7" i="27"/>
  <c r="H7" i="27"/>
  <c r="T89" i="27"/>
  <c r="T87" i="27" s="1"/>
  <c r="X57" i="24"/>
  <c r="W172" i="23"/>
  <c r="J172" i="23" s="1"/>
  <c r="W114" i="23"/>
  <c r="J114" i="23" s="1"/>
  <c r="W140" i="23"/>
  <c r="J140" i="23" s="1"/>
  <c r="W82" i="23"/>
  <c r="J82" i="23" s="1"/>
  <c r="W178" i="23"/>
  <c r="J178" i="23" s="1"/>
  <c r="W120" i="23"/>
  <c r="J120" i="23" s="1"/>
  <c r="W137" i="23"/>
  <c r="J137" i="23" s="1"/>
  <c r="W79" i="23"/>
  <c r="J79" i="23" s="1"/>
  <c r="W179" i="23"/>
  <c r="J179" i="23" s="1"/>
  <c r="W121" i="23"/>
  <c r="J121" i="23" s="1"/>
  <c r="C91" i="27"/>
  <c r="T61" i="27"/>
  <c r="P30" i="27"/>
  <c r="Q209" i="27"/>
  <c r="P36" i="27"/>
  <c r="Q287" i="27"/>
  <c r="T192" i="27"/>
  <c r="S188" i="27"/>
  <c r="R442" i="27"/>
  <c r="R423" i="27"/>
  <c r="R378" i="27"/>
  <c r="R379" i="27"/>
  <c r="R208" i="27"/>
  <c r="R189" i="27"/>
  <c r="R222" i="27"/>
  <c r="R223" i="27"/>
  <c r="S422" i="27"/>
  <c r="T426" i="27"/>
  <c r="P170" i="27"/>
  <c r="P31" i="27"/>
  <c r="R344" i="27"/>
  <c r="S348" i="27"/>
  <c r="Q326" i="27"/>
  <c r="T270" i="27"/>
  <c r="S266" i="27"/>
  <c r="S198" i="27"/>
  <c r="S182" i="27"/>
  <c r="T186" i="27"/>
  <c r="T231" i="27"/>
  <c r="S227" i="27"/>
  <c r="Q404" i="27"/>
  <c r="R261" i="27"/>
  <c r="R262" i="27"/>
  <c r="R184" i="27"/>
  <c r="R183" i="27"/>
  <c r="T264" i="27"/>
  <c r="S276" i="27"/>
  <c r="S260" i="27"/>
  <c r="R228" i="27"/>
  <c r="R247" i="27"/>
  <c r="R267" i="27"/>
  <c r="R286" i="27"/>
  <c r="Q111" i="27"/>
  <c r="Q131" i="27" s="1"/>
  <c r="Q130" i="27"/>
  <c r="T342" i="27"/>
  <c r="S354" i="27"/>
  <c r="S338" i="27"/>
  <c r="R301" i="27"/>
  <c r="R300" i="27"/>
  <c r="S75" i="27"/>
  <c r="R71" i="27"/>
  <c r="R72" i="27" s="1"/>
  <c r="R92" i="27" s="1"/>
  <c r="S153" i="27"/>
  <c r="R149" i="27"/>
  <c r="R325" i="27"/>
  <c r="R306" i="27"/>
  <c r="S393" i="27"/>
  <c r="T381" i="27"/>
  <c r="S377" i="27"/>
  <c r="R384" i="27"/>
  <c r="R403" i="27"/>
  <c r="R340" i="27"/>
  <c r="R339" i="27"/>
  <c r="S299" i="27"/>
  <c r="T303" i="27"/>
  <c r="S315" i="27"/>
  <c r="Q443" i="27"/>
  <c r="Q169" i="27"/>
  <c r="Q150" i="27"/>
  <c r="Q170" i="27" s="1"/>
  <c r="R418" i="27"/>
  <c r="R417" i="27"/>
  <c r="T309" i="27"/>
  <c r="S305" i="27"/>
  <c r="Q364" i="27"/>
  <c r="Q345" i="27"/>
  <c r="Q365" i="27" s="1"/>
  <c r="S383" i="27"/>
  <c r="T387" i="27"/>
  <c r="T225" i="27"/>
  <c r="S237" i="27"/>
  <c r="S221" i="27"/>
  <c r="T420" i="27"/>
  <c r="S432" i="27"/>
  <c r="S416" i="27"/>
  <c r="Q248" i="27"/>
  <c r="S159" i="27"/>
  <c r="T147" i="27"/>
  <c r="T143" i="27" s="1"/>
  <c r="T81" i="27"/>
  <c r="V16" i="27"/>
  <c r="D84" i="27"/>
  <c r="D85" i="27" s="1"/>
  <c r="D91" i="27"/>
  <c r="D78" i="27"/>
  <c r="D79" i="27" s="1"/>
  <c r="F75" i="27"/>
  <c r="E83" i="27" s="1"/>
  <c r="E71" i="27"/>
  <c r="E77" i="27"/>
  <c r="G69" i="27"/>
  <c r="F81" i="27"/>
  <c r="D30" i="27"/>
  <c r="S120" i="27"/>
  <c r="R110" i="27"/>
  <c r="S114" i="27"/>
  <c r="T15" i="27"/>
  <c r="T28" i="27" s="1"/>
  <c r="E28" i="27"/>
  <c r="Q91" i="27"/>
  <c r="G101" i="27"/>
  <c r="G100" i="27" s="1"/>
  <c r="Q33" i="27"/>
  <c r="T101" i="27"/>
  <c r="S99" i="27"/>
  <c r="T218" i="27"/>
  <c r="S216" i="27"/>
  <c r="S294" i="27"/>
  <c r="T296" i="27"/>
  <c r="T413" i="27"/>
  <c r="S411" i="27"/>
  <c r="S255" i="27"/>
  <c r="T257" i="27"/>
  <c r="T374" i="27"/>
  <c r="S372" i="27"/>
  <c r="T179" i="27"/>
  <c r="S177" i="27"/>
  <c r="Q37" i="27"/>
  <c r="S65" i="27"/>
  <c r="W59" i="24" s="1"/>
  <c r="AE59" i="24" s="1"/>
  <c r="G140" i="27"/>
  <c r="T140" i="27"/>
  <c r="S138" i="27"/>
  <c r="S333" i="27"/>
  <c r="T335" i="27"/>
  <c r="Q34" i="27"/>
  <c r="T62" i="27"/>
  <c r="X56" i="24" s="1"/>
  <c r="S60" i="27"/>
  <c r="Y11" i="24"/>
  <c r="J14" i="38" s="1"/>
  <c r="H62" i="27"/>
  <c r="W40" i="27"/>
  <c r="G296" i="27"/>
  <c r="G295" i="27" s="1"/>
  <c r="AF11" i="24"/>
  <c r="G17" i="26"/>
  <c r="G18" i="27" s="1"/>
  <c r="G14" i="26"/>
  <c r="H16" i="26"/>
  <c r="V17" i="27" s="1"/>
  <c r="I15" i="26"/>
  <c r="T60" i="24" s="1"/>
  <c r="F442" i="27" l="1"/>
  <c r="G178" i="27"/>
  <c r="E117" i="27"/>
  <c r="E118" i="27" s="1"/>
  <c r="D36" i="27"/>
  <c r="F200" i="27"/>
  <c r="F286" i="27"/>
  <c r="F325" i="27"/>
  <c r="G434" i="27"/>
  <c r="G272" i="27"/>
  <c r="G278" i="27"/>
  <c r="G286" i="27" s="1"/>
  <c r="F239" i="27"/>
  <c r="F395" i="27"/>
  <c r="G317" i="27"/>
  <c r="G319" i="27" s="1"/>
  <c r="H143" i="27"/>
  <c r="H161" i="27"/>
  <c r="G110" i="27"/>
  <c r="G104" i="27"/>
  <c r="F65" i="27"/>
  <c r="G412" i="27"/>
  <c r="G256" i="27"/>
  <c r="F411" i="27"/>
  <c r="G139" i="27"/>
  <c r="G138" i="27" s="1"/>
  <c r="G372" i="27"/>
  <c r="D358" i="27"/>
  <c r="D365" i="27" s="1"/>
  <c r="D48" i="27" s="1"/>
  <c r="V19" i="24" s="1"/>
  <c r="AD19" i="24" s="1"/>
  <c r="D37" i="27"/>
  <c r="F273" i="27"/>
  <c r="F274" i="27" s="1"/>
  <c r="D29" i="27"/>
  <c r="T106" i="27"/>
  <c r="E130" i="27"/>
  <c r="G350" i="27"/>
  <c r="G364" i="27" s="1"/>
  <c r="G311" i="27"/>
  <c r="G325" i="27" s="1"/>
  <c r="G333" i="27"/>
  <c r="F333" i="27"/>
  <c r="G216" i="27"/>
  <c r="F216" i="27"/>
  <c r="F226" i="27" s="1"/>
  <c r="F116" i="27"/>
  <c r="E382" i="27"/>
  <c r="E384" i="27" s="1"/>
  <c r="E394" i="27"/>
  <c r="F376" i="27" s="1"/>
  <c r="F378" i="27" s="1"/>
  <c r="F379" i="27" s="1"/>
  <c r="H335" i="27"/>
  <c r="G99" i="27"/>
  <c r="H257" i="27"/>
  <c r="E259" i="27"/>
  <c r="E261" i="27" s="1"/>
  <c r="D279" i="27"/>
  <c r="F337" i="27"/>
  <c r="F339" i="27" s="1"/>
  <c r="F340" i="27" s="1"/>
  <c r="E357" i="27"/>
  <c r="F277" i="27"/>
  <c r="F265" i="27"/>
  <c r="F267" i="27" s="1"/>
  <c r="F268" i="27" s="1"/>
  <c r="D268" i="27"/>
  <c r="F259" i="27"/>
  <c r="F261" i="27" s="1"/>
  <c r="E279" i="27"/>
  <c r="H374" i="27"/>
  <c r="H373" i="27" s="1"/>
  <c r="F199" i="27"/>
  <c r="G61" i="27"/>
  <c r="H61" i="27" s="1"/>
  <c r="F382" i="27"/>
  <c r="F394" i="27"/>
  <c r="G376" i="27" s="1"/>
  <c r="H413" i="27"/>
  <c r="G294" i="27"/>
  <c r="D33" i="27"/>
  <c r="I41" i="38"/>
  <c r="J26" i="38"/>
  <c r="G428" i="27"/>
  <c r="D32" i="27"/>
  <c r="E403" i="27"/>
  <c r="F241" i="27"/>
  <c r="E234" i="27"/>
  <c r="E235" i="27" s="1"/>
  <c r="D404" i="27"/>
  <c r="D49" i="27" s="1"/>
  <c r="V20" i="24" s="1"/>
  <c r="AD20" i="24" s="1"/>
  <c r="I375" i="27"/>
  <c r="I401" i="27" s="1"/>
  <c r="I399" i="27" s="1"/>
  <c r="I180" i="27"/>
  <c r="I206" i="27" s="1"/>
  <c r="I204" i="27" s="1"/>
  <c r="I258" i="27"/>
  <c r="I284" i="27" s="1"/>
  <c r="I282" i="27" s="1"/>
  <c r="I219" i="27"/>
  <c r="I245" i="27" s="1"/>
  <c r="I243" i="27" s="1"/>
  <c r="I414" i="27"/>
  <c r="I440" i="27" s="1"/>
  <c r="I438" i="27" s="1"/>
  <c r="I297" i="27"/>
  <c r="I323" i="27" s="1"/>
  <c r="I321" i="27" s="1"/>
  <c r="I141" i="27"/>
  <c r="I167" i="27" s="1"/>
  <c r="I165" i="27" s="1"/>
  <c r="I336" i="27"/>
  <c r="I362" i="27" s="1"/>
  <c r="I360" i="27" s="1"/>
  <c r="I102" i="27"/>
  <c r="I128" i="27" s="1"/>
  <c r="I126" i="27" s="1"/>
  <c r="E390" i="27"/>
  <c r="H179" i="27"/>
  <c r="H178" i="27" s="1"/>
  <c r="G393" i="27"/>
  <c r="H381" i="27"/>
  <c r="H377" i="27" s="1"/>
  <c r="D196" i="27"/>
  <c r="D209" i="27" s="1"/>
  <c r="D44" i="27" s="1"/>
  <c r="J258" i="27"/>
  <c r="J284" i="27" s="1"/>
  <c r="J282" i="27" s="1"/>
  <c r="J141" i="27"/>
  <c r="J167" i="27" s="1"/>
  <c r="J165" i="27" s="1"/>
  <c r="J414" i="27"/>
  <c r="J440" i="27" s="1"/>
  <c r="J438" i="27" s="1"/>
  <c r="J297" i="27"/>
  <c r="J323" i="27" s="1"/>
  <c r="J321" i="27" s="1"/>
  <c r="J375" i="27"/>
  <c r="J401" i="27" s="1"/>
  <c r="J399" i="27" s="1"/>
  <c r="J180" i="27"/>
  <c r="J206" i="27" s="1"/>
  <c r="J204" i="27" s="1"/>
  <c r="J336" i="27"/>
  <c r="J362" i="27" s="1"/>
  <c r="J360" i="27" s="1"/>
  <c r="J102" i="27"/>
  <c r="J128" i="27" s="1"/>
  <c r="J126" i="27" s="1"/>
  <c r="J219" i="27"/>
  <c r="J245" i="27" s="1"/>
  <c r="J243" i="27" s="1"/>
  <c r="H225" i="27"/>
  <c r="H221" i="27" s="1"/>
  <c r="G223" i="27"/>
  <c r="G237" i="27"/>
  <c r="E189" i="27"/>
  <c r="E190" i="27" s="1"/>
  <c r="F220" i="27"/>
  <c r="F222" i="27" s="1"/>
  <c r="E240" i="27"/>
  <c r="H145" i="27"/>
  <c r="E195" i="27"/>
  <c r="E196" i="27" s="1"/>
  <c r="F193" i="27"/>
  <c r="F188" i="27"/>
  <c r="F194" i="27"/>
  <c r="G192" i="27"/>
  <c r="G184" i="27"/>
  <c r="G198" i="27"/>
  <c r="H186" i="27"/>
  <c r="H182" i="27" s="1"/>
  <c r="F181" i="27"/>
  <c r="F183" i="27" s="1"/>
  <c r="E201" i="27"/>
  <c r="E228" i="27"/>
  <c r="E229" i="27" s="1"/>
  <c r="E247" i="27"/>
  <c r="E208" i="27"/>
  <c r="H108" i="27"/>
  <c r="G120" i="27"/>
  <c r="G122" i="27" s="1"/>
  <c r="F227" i="27"/>
  <c r="F233" i="27"/>
  <c r="G231" i="27"/>
  <c r="F388" i="27"/>
  <c r="F383" i="27"/>
  <c r="F389" i="27"/>
  <c r="G387" i="27"/>
  <c r="G377" i="27" s="1"/>
  <c r="E397" i="27"/>
  <c r="H218" i="27"/>
  <c r="H217" i="27" s="1"/>
  <c r="D248" i="27"/>
  <c r="D45" i="27" s="1"/>
  <c r="I114" i="27"/>
  <c r="H262" i="27"/>
  <c r="H276" i="27"/>
  <c r="I264" i="27"/>
  <c r="I260" i="27" s="1"/>
  <c r="H266" i="27"/>
  <c r="I270" i="27"/>
  <c r="I420" i="27"/>
  <c r="I416" i="27" s="1"/>
  <c r="H418" i="27"/>
  <c r="H432" i="27"/>
  <c r="I303" i="27"/>
  <c r="I299" i="27" s="1"/>
  <c r="H301" i="27"/>
  <c r="H315" i="27"/>
  <c r="H311" i="27" s="1"/>
  <c r="H344" i="27"/>
  <c r="I348" i="27"/>
  <c r="H354" i="27"/>
  <c r="H350" i="27" s="1"/>
  <c r="I342" i="27"/>
  <c r="I426" i="27"/>
  <c r="H422" i="27"/>
  <c r="H428" i="27"/>
  <c r="I309" i="27"/>
  <c r="H305" i="27"/>
  <c r="D131" i="27"/>
  <c r="D42" i="27" s="1"/>
  <c r="V13" i="24" s="1"/>
  <c r="G169" i="27"/>
  <c r="D326" i="27"/>
  <c r="D47" i="27" s="1"/>
  <c r="V18" i="24" s="1"/>
  <c r="D170" i="27"/>
  <c r="D43" i="27" s="1"/>
  <c r="I153" i="27"/>
  <c r="H149" i="27"/>
  <c r="H155" i="27"/>
  <c r="H163" i="27"/>
  <c r="I159" i="27"/>
  <c r="I161" i="27" s="1"/>
  <c r="J147" i="27"/>
  <c r="J143" i="27" s="1"/>
  <c r="E157" i="27"/>
  <c r="F142" i="27"/>
  <c r="F144" i="27" s="1"/>
  <c r="F145" i="27" s="1"/>
  <c r="E162" i="27"/>
  <c r="E163" i="27" s="1"/>
  <c r="F148" i="27"/>
  <c r="F150" i="27" s="1"/>
  <c r="F151" i="27" s="1"/>
  <c r="F160" i="27"/>
  <c r="F154" i="27"/>
  <c r="F156" i="27" s="1"/>
  <c r="F304" i="27"/>
  <c r="F306" i="27" s="1"/>
  <c r="F307" i="27" s="1"/>
  <c r="F316" i="27"/>
  <c r="F310" i="27"/>
  <c r="F312" i="27" s="1"/>
  <c r="E313" i="27"/>
  <c r="F298" i="27"/>
  <c r="F300" i="27" s="1"/>
  <c r="E318" i="27"/>
  <c r="F103" i="27"/>
  <c r="F105" i="27" s="1"/>
  <c r="F106" i="27" s="1"/>
  <c r="E123" i="27"/>
  <c r="E124" i="27" s="1"/>
  <c r="F109" i="27"/>
  <c r="F111" i="27" s="1"/>
  <c r="F112" i="27" s="1"/>
  <c r="F121" i="27"/>
  <c r="F115" i="27"/>
  <c r="F117" i="27" s="1"/>
  <c r="M56" i="23"/>
  <c r="Y114" i="23"/>
  <c r="L114" i="23" s="1"/>
  <c r="Y172" i="23"/>
  <c r="L172" i="23" s="1"/>
  <c r="M14" i="23"/>
  <c r="Y72" i="23"/>
  <c r="L72" i="23" s="1"/>
  <c r="Y130" i="23"/>
  <c r="L130" i="23" s="1"/>
  <c r="M17" i="23"/>
  <c r="Y75" i="23"/>
  <c r="L75" i="23" s="1"/>
  <c r="Y133" i="23"/>
  <c r="L133" i="23" s="1"/>
  <c r="M21" i="23"/>
  <c r="Y79" i="23"/>
  <c r="L79" i="23" s="1"/>
  <c r="Y137" i="23"/>
  <c r="L137" i="23" s="1"/>
  <c r="Z106" i="23"/>
  <c r="M106" i="23" s="1"/>
  <c r="Z164" i="23"/>
  <c r="M164" i="23" s="1"/>
  <c r="Z95" i="23"/>
  <c r="M95" i="23" s="1"/>
  <c r="Z153" i="23"/>
  <c r="M153" i="23" s="1"/>
  <c r="Z111" i="23"/>
  <c r="M111" i="23" s="1"/>
  <c r="Z169" i="23"/>
  <c r="M169" i="23" s="1"/>
  <c r="M15" i="23"/>
  <c r="Y73" i="23"/>
  <c r="L73" i="23" s="1"/>
  <c r="Y131" i="23"/>
  <c r="L131" i="23" s="1"/>
  <c r="Z149" i="23"/>
  <c r="M149" i="23" s="1"/>
  <c r="Z91" i="23"/>
  <c r="M91" i="23" s="1"/>
  <c r="M18" i="23"/>
  <c r="Y76" i="23"/>
  <c r="L76" i="23" s="1"/>
  <c r="Y134" i="23"/>
  <c r="L134" i="23" s="1"/>
  <c r="M63" i="23"/>
  <c r="Y121" i="23"/>
  <c r="L121" i="23" s="1"/>
  <c r="Y179" i="23"/>
  <c r="L179" i="23" s="1"/>
  <c r="Z107" i="23"/>
  <c r="M107" i="23" s="1"/>
  <c r="Z165" i="23"/>
  <c r="M165" i="23" s="1"/>
  <c r="Z98" i="23"/>
  <c r="M98" i="23" s="1"/>
  <c r="Z156" i="23"/>
  <c r="M156" i="23" s="1"/>
  <c r="Z116" i="23"/>
  <c r="M116" i="23" s="1"/>
  <c r="Z174" i="23"/>
  <c r="M174" i="23" s="1"/>
  <c r="M54" i="23"/>
  <c r="Y112" i="23"/>
  <c r="L112" i="23" s="1"/>
  <c r="Y170" i="23"/>
  <c r="L170" i="23" s="1"/>
  <c r="M19" i="23"/>
  <c r="Y77" i="23"/>
  <c r="L77" i="23" s="1"/>
  <c r="Y135" i="23"/>
  <c r="L135" i="23" s="1"/>
  <c r="Z119" i="23"/>
  <c r="M119" i="23" s="1"/>
  <c r="Z177" i="23"/>
  <c r="M177" i="23" s="1"/>
  <c r="Z109" i="23"/>
  <c r="M109" i="23" s="1"/>
  <c r="Z167" i="23"/>
  <c r="M167" i="23" s="1"/>
  <c r="M11" i="23"/>
  <c r="Y69" i="23"/>
  <c r="L69" i="23" s="1"/>
  <c r="Y127" i="23"/>
  <c r="L127" i="23" s="1"/>
  <c r="M64" i="23"/>
  <c r="Y122" i="23"/>
  <c r="L122" i="23" s="1"/>
  <c r="Y180" i="23"/>
  <c r="L180" i="23" s="1"/>
  <c r="Z96" i="23"/>
  <c r="M96" i="23" s="1"/>
  <c r="Z154" i="23"/>
  <c r="M154" i="23" s="1"/>
  <c r="K9" i="26"/>
  <c r="K10" i="27" s="1"/>
  <c r="L8" i="26"/>
  <c r="K9" i="27"/>
  <c r="K11" i="26"/>
  <c r="K12" i="27" s="1"/>
  <c r="Z94" i="23"/>
  <c r="M94" i="23" s="1"/>
  <c r="Z152" i="23"/>
  <c r="M152" i="23" s="1"/>
  <c r="M24" i="23"/>
  <c r="Y82" i="23"/>
  <c r="L82" i="23" s="1"/>
  <c r="Y140" i="23"/>
  <c r="L140" i="23" s="1"/>
  <c r="Y74" i="23"/>
  <c r="L74" i="23" s="1"/>
  <c r="Y132" i="23"/>
  <c r="L132" i="23" s="1"/>
  <c r="M16" i="23"/>
  <c r="M9" i="23"/>
  <c r="Y67" i="23"/>
  <c r="L67" i="23" s="1"/>
  <c r="Y125" i="23"/>
  <c r="L125" i="23" s="1"/>
  <c r="Z117" i="23"/>
  <c r="M117" i="23" s="1"/>
  <c r="Z175" i="23"/>
  <c r="M175" i="23" s="1"/>
  <c r="Z93" i="23"/>
  <c r="M93" i="23" s="1"/>
  <c r="Z151" i="23"/>
  <c r="M151" i="23" s="1"/>
  <c r="M60" i="23"/>
  <c r="Y118" i="23"/>
  <c r="L118" i="23" s="1"/>
  <c r="Y176" i="23"/>
  <c r="L176" i="23" s="1"/>
  <c r="Z84" i="23"/>
  <c r="M84" i="23" s="1"/>
  <c r="Z142" i="23"/>
  <c r="M142" i="23" s="1"/>
  <c r="J63" i="27"/>
  <c r="J89" i="27" s="1"/>
  <c r="J87" i="27" s="1"/>
  <c r="Z115" i="23"/>
  <c r="M115" i="23" s="1"/>
  <c r="Z173" i="23"/>
  <c r="M173" i="23" s="1"/>
  <c r="Z89" i="23"/>
  <c r="M89" i="23" s="1"/>
  <c r="Z147" i="23"/>
  <c r="M147" i="23" s="1"/>
  <c r="Z92" i="23"/>
  <c r="M92" i="23" s="1"/>
  <c r="Z150" i="23"/>
  <c r="M150" i="23" s="1"/>
  <c r="M62" i="23"/>
  <c r="Y120" i="23"/>
  <c r="L120" i="23" s="1"/>
  <c r="Y178" i="23"/>
  <c r="L178" i="23" s="1"/>
  <c r="Z101" i="23"/>
  <c r="M101" i="23" s="1"/>
  <c r="Z159" i="23"/>
  <c r="M159" i="23" s="1"/>
  <c r="M12" i="23"/>
  <c r="Y128" i="23"/>
  <c r="L128" i="23" s="1"/>
  <c r="Y70" i="23"/>
  <c r="L70" i="23" s="1"/>
  <c r="Z90" i="23"/>
  <c r="M90" i="23" s="1"/>
  <c r="Z148" i="23"/>
  <c r="M148" i="23" s="1"/>
  <c r="M25" i="23"/>
  <c r="Y83" i="23"/>
  <c r="L83" i="23" s="1"/>
  <c r="Y141" i="23"/>
  <c r="L141" i="23" s="1"/>
  <c r="Z104" i="23"/>
  <c r="M104" i="23" s="1"/>
  <c r="Z162" i="23"/>
  <c r="M162" i="23" s="1"/>
  <c r="Z168" i="23"/>
  <c r="M168" i="23" s="1"/>
  <c r="Z110" i="23"/>
  <c r="M110" i="23" s="1"/>
  <c r="Z160" i="23"/>
  <c r="M160" i="23" s="1"/>
  <c r="Z102" i="23"/>
  <c r="M102" i="23" s="1"/>
  <c r="Z86" i="23"/>
  <c r="M86" i="23" s="1"/>
  <c r="Z144" i="23"/>
  <c r="M144" i="23" s="1"/>
  <c r="M27" i="23"/>
  <c r="Y85" i="23"/>
  <c r="L85" i="23" s="1"/>
  <c r="Y143" i="23"/>
  <c r="L143" i="23" s="1"/>
  <c r="Z103" i="23"/>
  <c r="M103" i="23" s="1"/>
  <c r="Z161" i="23"/>
  <c r="M161" i="23" s="1"/>
  <c r="Z157" i="23"/>
  <c r="M157" i="23" s="1"/>
  <c r="Z99" i="23"/>
  <c r="M99" i="23" s="1"/>
  <c r="M10" i="23"/>
  <c r="Y68" i="23"/>
  <c r="L68" i="23" s="1"/>
  <c r="Y126" i="23"/>
  <c r="L126" i="23" s="1"/>
  <c r="M23" i="23"/>
  <c r="Y139" i="23"/>
  <c r="L139" i="23" s="1"/>
  <c r="Y81" i="23"/>
  <c r="L81" i="23" s="1"/>
  <c r="Z87" i="23"/>
  <c r="M87" i="23" s="1"/>
  <c r="Z145" i="23"/>
  <c r="M145" i="23" s="1"/>
  <c r="J6" i="26"/>
  <c r="J7" i="27" s="1"/>
  <c r="J4" i="27"/>
  <c r="K4" i="26"/>
  <c r="J5" i="26"/>
  <c r="J6" i="27" s="1"/>
  <c r="M55" i="23"/>
  <c r="Y171" i="23"/>
  <c r="L171" i="23" s="1"/>
  <c r="Y113" i="23"/>
  <c r="L113" i="23" s="1"/>
  <c r="M20" i="23"/>
  <c r="Y136" i="23"/>
  <c r="L136" i="23" s="1"/>
  <c r="Y78" i="23"/>
  <c r="L78" i="23" s="1"/>
  <c r="Z88" i="23"/>
  <c r="M88" i="23" s="1"/>
  <c r="Z146" i="23"/>
  <c r="M146" i="23" s="1"/>
  <c r="Z105" i="23"/>
  <c r="M105" i="23" s="1"/>
  <c r="Z163" i="23"/>
  <c r="M163" i="23" s="1"/>
  <c r="M22" i="23"/>
  <c r="Y80" i="23"/>
  <c r="L80" i="23" s="1"/>
  <c r="Y138" i="23"/>
  <c r="L138" i="23" s="1"/>
  <c r="Z100" i="23"/>
  <c r="M100" i="23" s="1"/>
  <c r="Z158" i="23"/>
  <c r="M158" i="23" s="1"/>
  <c r="Z108" i="23"/>
  <c r="M108" i="23" s="1"/>
  <c r="Z166" i="23"/>
  <c r="M166" i="23" s="1"/>
  <c r="Z97" i="23"/>
  <c r="M97" i="23" s="1"/>
  <c r="Z155" i="23"/>
  <c r="M155" i="23" s="1"/>
  <c r="M13" i="23"/>
  <c r="Y71" i="23"/>
  <c r="L71" i="23" s="1"/>
  <c r="Y129" i="23"/>
  <c r="L129" i="23" s="1"/>
  <c r="D34" i="27"/>
  <c r="T145" i="27"/>
  <c r="T144" i="27"/>
  <c r="D31" i="27"/>
  <c r="D92" i="27"/>
  <c r="D41" i="27" s="1"/>
  <c r="Y27" i="24"/>
  <c r="AF27" i="24"/>
  <c r="T32" i="24"/>
  <c r="T29" i="24"/>
  <c r="T31" i="24"/>
  <c r="T28" i="24"/>
  <c r="T30" i="24"/>
  <c r="T33" i="24"/>
  <c r="V219" i="27"/>
  <c r="V245" i="27" s="1"/>
  <c r="V243" i="27" s="1"/>
  <c r="V180" i="27"/>
  <c r="V206" i="27" s="1"/>
  <c r="V204" i="27" s="1"/>
  <c r="V297" i="27"/>
  <c r="V323" i="27" s="1"/>
  <c r="V321" i="27" s="1"/>
  <c r="V102" i="27"/>
  <c r="V128" i="27" s="1"/>
  <c r="V126" i="27" s="1"/>
  <c r="V167" i="27"/>
  <c r="V165" i="27" s="1"/>
  <c r="V63" i="27"/>
  <c r="V414" i="27"/>
  <c r="V440" i="27" s="1"/>
  <c r="V438" i="27" s="1"/>
  <c r="V375" i="27"/>
  <c r="V401" i="27" s="1"/>
  <c r="V399" i="27" s="1"/>
  <c r="V336" i="27"/>
  <c r="V362" i="27" s="1"/>
  <c r="V360" i="27" s="1"/>
  <c r="V258" i="27"/>
  <c r="V284" i="27" s="1"/>
  <c r="V282" i="27" s="1"/>
  <c r="I7" i="27"/>
  <c r="W7" i="27"/>
  <c r="W12" i="27"/>
  <c r="I12" i="27"/>
  <c r="T57" i="24"/>
  <c r="W6" i="27"/>
  <c r="I6" i="27"/>
  <c r="AF57" i="24"/>
  <c r="I63" i="27"/>
  <c r="I89" i="27" s="1"/>
  <c r="I87" i="27" s="1"/>
  <c r="W9" i="27"/>
  <c r="W141" i="27" s="1"/>
  <c r="T58" i="24"/>
  <c r="U104" i="27"/>
  <c r="U106" i="27" s="1"/>
  <c r="T61" i="24"/>
  <c r="B30" i="26"/>
  <c r="A31" i="26"/>
  <c r="T49" i="24"/>
  <c r="T56" i="24"/>
  <c r="T59" i="24"/>
  <c r="U89" i="27"/>
  <c r="U87" i="27" s="1"/>
  <c r="Y57" i="24"/>
  <c r="AG57" i="24" s="1"/>
  <c r="U61" i="27"/>
  <c r="AF56" i="24"/>
  <c r="R248" i="27"/>
  <c r="R287" i="27"/>
  <c r="Q36" i="27"/>
  <c r="Q30" i="27"/>
  <c r="R91" i="27"/>
  <c r="R404" i="27"/>
  <c r="R209" i="27"/>
  <c r="U387" i="27"/>
  <c r="T383" i="27"/>
  <c r="S344" i="27"/>
  <c r="T348" i="27"/>
  <c r="S403" i="27"/>
  <c r="S384" i="27"/>
  <c r="R169" i="27"/>
  <c r="R150" i="27"/>
  <c r="U342" i="27"/>
  <c r="T354" i="27"/>
  <c r="T338" i="27"/>
  <c r="U231" i="27"/>
  <c r="T227" i="27"/>
  <c r="R364" i="27"/>
  <c r="R345" i="27"/>
  <c r="R365" i="27" s="1"/>
  <c r="S417" i="27"/>
  <c r="S418" i="27"/>
  <c r="S379" i="27"/>
  <c r="S378" i="27"/>
  <c r="T153" i="27"/>
  <c r="S149" i="27"/>
  <c r="T260" i="27"/>
  <c r="U264" i="27"/>
  <c r="T276" i="27"/>
  <c r="T198" i="27"/>
  <c r="T182" i="27"/>
  <c r="U186" i="27"/>
  <c r="S262" i="27"/>
  <c r="S261" i="27"/>
  <c r="T377" i="27"/>
  <c r="U381" i="27"/>
  <c r="T393" i="27"/>
  <c r="S183" i="27"/>
  <c r="S184" i="27"/>
  <c r="U420" i="27"/>
  <c r="T432" i="27"/>
  <c r="T416" i="27"/>
  <c r="S306" i="27"/>
  <c r="S325" i="27"/>
  <c r="T299" i="27"/>
  <c r="U303" i="27"/>
  <c r="T315" i="27"/>
  <c r="T75" i="27"/>
  <c r="S71" i="27"/>
  <c r="S72" i="27" s="1"/>
  <c r="S92" i="27" s="1"/>
  <c r="U426" i="27"/>
  <c r="T422" i="27"/>
  <c r="R443" i="27"/>
  <c r="S247" i="27"/>
  <c r="S228" i="27"/>
  <c r="S223" i="27"/>
  <c r="S222" i="27"/>
  <c r="U309" i="27"/>
  <c r="T305" i="27"/>
  <c r="S300" i="27"/>
  <c r="S301" i="27"/>
  <c r="S286" i="27"/>
  <c r="S267" i="27"/>
  <c r="S423" i="27"/>
  <c r="S442" i="27"/>
  <c r="U147" i="27"/>
  <c r="U143" i="27" s="1"/>
  <c r="T159" i="27"/>
  <c r="U270" i="27"/>
  <c r="T266" i="27"/>
  <c r="S189" i="27"/>
  <c r="S208" i="27"/>
  <c r="Q31" i="27"/>
  <c r="R111" i="27"/>
  <c r="R131" i="27" s="1"/>
  <c r="R130" i="27"/>
  <c r="U225" i="27"/>
  <c r="T237" i="27"/>
  <c r="T221" i="27"/>
  <c r="R326" i="27"/>
  <c r="S339" i="27"/>
  <c r="S340" i="27"/>
  <c r="T188" i="27"/>
  <c r="U192" i="27"/>
  <c r="U81" i="27"/>
  <c r="E91" i="27"/>
  <c r="G81" i="27"/>
  <c r="H69" i="27"/>
  <c r="F77" i="27"/>
  <c r="F71" i="27"/>
  <c r="G75" i="27"/>
  <c r="F83" i="27" s="1"/>
  <c r="T120" i="27"/>
  <c r="S110" i="27"/>
  <c r="T114" i="27"/>
  <c r="D35" i="27"/>
  <c r="T48" i="24"/>
  <c r="T51" i="24"/>
  <c r="T44" i="24"/>
  <c r="F28" i="27"/>
  <c r="T45" i="24"/>
  <c r="T46" i="24"/>
  <c r="T47" i="24"/>
  <c r="U15" i="27"/>
  <c r="U28" i="27" s="1"/>
  <c r="W16" i="27"/>
  <c r="T43" i="24"/>
  <c r="T50" i="24"/>
  <c r="T52" i="24"/>
  <c r="E30" i="27"/>
  <c r="Q32" i="27"/>
  <c r="H101" i="27"/>
  <c r="H100" i="27" s="1"/>
  <c r="Q35" i="27"/>
  <c r="R33" i="27"/>
  <c r="U62" i="27"/>
  <c r="Y56" i="24" s="1"/>
  <c r="AG56" i="24" s="1"/>
  <c r="T60" i="27"/>
  <c r="Q48" i="27"/>
  <c r="U413" i="27"/>
  <c r="T411" i="27"/>
  <c r="Q45" i="27"/>
  <c r="Q43" i="27"/>
  <c r="Q50" i="27"/>
  <c r="T138" i="27"/>
  <c r="U140" i="27"/>
  <c r="T65" i="27"/>
  <c r="X59" i="24" s="1"/>
  <c r="AF59" i="24" s="1"/>
  <c r="T294" i="27"/>
  <c r="U296" i="27"/>
  <c r="Q44" i="27"/>
  <c r="Q46" i="27"/>
  <c r="R34" i="27"/>
  <c r="Q38" i="27"/>
  <c r="U257" i="27"/>
  <c r="T255" i="27"/>
  <c r="Q47" i="27"/>
  <c r="R35" i="27"/>
  <c r="R32" i="27"/>
  <c r="T177" i="27"/>
  <c r="U179" i="27"/>
  <c r="U101" i="27"/>
  <c r="T99" i="27"/>
  <c r="Q42" i="27"/>
  <c r="R37" i="27"/>
  <c r="H140" i="27"/>
  <c r="U218" i="27"/>
  <c r="T216" i="27"/>
  <c r="Q49" i="27"/>
  <c r="U374" i="27"/>
  <c r="T372" i="27"/>
  <c r="U335" i="27"/>
  <c r="T333" i="27"/>
  <c r="H296" i="27"/>
  <c r="H295" i="27" s="1"/>
  <c r="I62" i="27"/>
  <c r="Z11" i="24"/>
  <c r="K14" i="38" s="1"/>
  <c r="AG11" i="24"/>
  <c r="J15" i="26"/>
  <c r="I16" i="26"/>
  <c r="H17" i="26"/>
  <c r="H18" i="27" s="1"/>
  <c r="H14" i="26"/>
  <c r="G200" i="27" l="1"/>
  <c r="G442" i="27"/>
  <c r="I338" i="27"/>
  <c r="H434" i="27"/>
  <c r="H436" i="27" s="1"/>
  <c r="H356" i="27"/>
  <c r="G395" i="27"/>
  <c r="H317" i="27"/>
  <c r="H319" i="27" s="1"/>
  <c r="I143" i="27"/>
  <c r="H278" i="27"/>
  <c r="H280" i="27" s="1"/>
  <c r="G239" i="27"/>
  <c r="H110" i="27"/>
  <c r="H104" i="27"/>
  <c r="G65" i="27"/>
  <c r="H256" i="27"/>
  <c r="H412" i="27"/>
  <c r="H272" i="27"/>
  <c r="H139" i="27"/>
  <c r="H138" i="27" s="1"/>
  <c r="H334" i="27"/>
  <c r="H333" i="27" s="1"/>
  <c r="G411" i="27"/>
  <c r="E358" i="27"/>
  <c r="E365" i="27" s="1"/>
  <c r="E48" i="27" s="1"/>
  <c r="W19" i="24" s="1"/>
  <c r="AE19" i="24" s="1"/>
  <c r="E34" i="27"/>
  <c r="F130" i="27"/>
  <c r="F384" i="27"/>
  <c r="F385" i="27" s="1"/>
  <c r="F232" i="27"/>
  <c r="F234" i="27" s="1"/>
  <c r="F235" i="27" s="1"/>
  <c r="F238" i="27"/>
  <c r="F240" i="27" s="1"/>
  <c r="E287" i="27"/>
  <c r="E46" i="27" s="1"/>
  <c r="W17" i="24" s="1"/>
  <c r="AE17" i="24" s="1"/>
  <c r="E396" i="27"/>
  <c r="H255" i="27"/>
  <c r="G255" i="27"/>
  <c r="G271" i="27" s="1"/>
  <c r="G273" i="27" s="1"/>
  <c r="G274" i="27" s="1"/>
  <c r="H177" i="27"/>
  <c r="G177" i="27"/>
  <c r="G193" i="27" s="1"/>
  <c r="G116" i="27"/>
  <c r="D287" i="27"/>
  <c r="D46" i="27" s="1"/>
  <c r="V17" i="24" s="1"/>
  <c r="AD17" i="24" s="1"/>
  <c r="E385" i="27"/>
  <c r="E37" i="27"/>
  <c r="F187" i="27"/>
  <c r="F189" i="27" s="1"/>
  <c r="F190" i="27" s="1"/>
  <c r="I335" i="27"/>
  <c r="H294" i="27"/>
  <c r="F343" i="27"/>
  <c r="F345" i="27" s="1"/>
  <c r="F346" i="27" s="1"/>
  <c r="F355" i="27"/>
  <c r="F349" i="27"/>
  <c r="F351" i="27" s="1"/>
  <c r="F352" i="27" s="1"/>
  <c r="G343" i="27"/>
  <c r="G345" i="27" s="1"/>
  <c r="G346" i="27" s="1"/>
  <c r="G355" i="27"/>
  <c r="G349" i="27"/>
  <c r="G351" i="27" s="1"/>
  <c r="G352" i="27" s="1"/>
  <c r="I413" i="27"/>
  <c r="I374" i="27"/>
  <c r="I373" i="27" s="1"/>
  <c r="I257" i="27"/>
  <c r="H99" i="27"/>
  <c r="G382" i="27"/>
  <c r="G394" i="27"/>
  <c r="H376" i="27" s="1"/>
  <c r="G259" i="27"/>
  <c r="G261" i="27" s="1"/>
  <c r="F279" i="27"/>
  <c r="F287" i="27" s="1"/>
  <c r="F46" i="27" s="1"/>
  <c r="G60" i="27"/>
  <c r="H216" i="27"/>
  <c r="I61" i="27"/>
  <c r="H60" i="27"/>
  <c r="F247" i="27"/>
  <c r="J41" i="38"/>
  <c r="K26" i="38"/>
  <c r="F390" i="27"/>
  <c r="F391" i="27" s="1"/>
  <c r="E33" i="27"/>
  <c r="E32" i="27"/>
  <c r="F228" i="27"/>
  <c r="F229" i="27" s="1"/>
  <c r="F195" i="27"/>
  <c r="F196" i="27" s="1"/>
  <c r="F397" i="27"/>
  <c r="F396" i="27"/>
  <c r="G202" i="27"/>
  <c r="I218" i="27"/>
  <c r="I217" i="27" s="1"/>
  <c r="G194" i="27"/>
  <c r="G188" i="27"/>
  <c r="H192" i="27"/>
  <c r="I179" i="27"/>
  <c r="I178" i="27" s="1"/>
  <c r="I145" i="27"/>
  <c r="F208" i="27"/>
  <c r="E391" i="27"/>
  <c r="G238" i="27"/>
  <c r="G226" i="27"/>
  <c r="G383" i="27"/>
  <c r="G389" i="27"/>
  <c r="H387" i="27"/>
  <c r="G220" i="27"/>
  <c r="G222" i="27" s="1"/>
  <c r="G241" i="27"/>
  <c r="H393" i="27"/>
  <c r="I381" i="27"/>
  <c r="I377" i="27" s="1"/>
  <c r="H379" i="27"/>
  <c r="G232" i="27"/>
  <c r="G233" i="27"/>
  <c r="H231" i="27"/>
  <c r="G227" i="27"/>
  <c r="K141" i="27"/>
  <c r="K167" i="27" s="1"/>
  <c r="K165" i="27" s="1"/>
  <c r="K336" i="27"/>
  <c r="K362" i="27" s="1"/>
  <c r="K360" i="27" s="1"/>
  <c r="K102" i="27"/>
  <c r="K128" i="27" s="1"/>
  <c r="K126" i="27" s="1"/>
  <c r="K297" i="27"/>
  <c r="K323" i="27" s="1"/>
  <c r="K321" i="27" s="1"/>
  <c r="K375" i="27"/>
  <c r="K401" i="27" s="1"/>
  <c r="K399" i="27" s="1"/>
  <c r="K180" i="27"/>
  <c r="K206" i="27" s="1"/>
  <c r="K204" i="27" s="1"/>
  <c r="K258" i="27"/>
  <c r="K284" i="27" s="1"/>
  <c r="K282" i="27" s="1"/>
  <c r="K219" i="27"/>
  <c r="K245" i="27" s="1"/>
  <c r="K243" i="27" s="1"/>
  <c r="K414" i="27"/>
  <c r="K440" i="27" s="1"/>
  <c r="K438" i="27" s="1"/>
  <c r="G181" i="27"/>
  <c r="G183" i="27" s="1"/>
  <c r="F201" i="27"/>
  <c r="F202" i="27" s="1"/>
  <c r="F403" i="27"/>
  <c r="E209" i="27"/>
  <c r="E44" i="27" s="1"/>
  <c r="G388" i="27"/>
  <c r="H120" i="27"/>
  <c r="H122" i="27" s="1"/>
  <c r="I108" i="27"/>
  <c r="G378" i="27"/>
  <c r="G379" i="27" s="1"/>
  <c r="H184" i="27"/>
  <c r="I186" i="27"/>
  <c r="I182" i="27" s="1"/>
  <c r="H198" i="27"/>
  <c r="I225" i="27"/>
  <c r="I221" i="27" s="1"/>
  <c r="H223" i="27"/>
  <c r="H237" i="27"/>
  <c r="H239" i="27" s="1"/>
  <c r="E248" i="27"/>
  <c r="E45" i="27" s="1"/>
  <c r="I116" i="27"/>
  <c r="J114" i="27"/>
  <c r="J426" i="27"/>
  <c r="I422" i="27"/>
  <c r="I428" i="27"/>
  <c r="I354" i="27"/>
  <c r="I350" i="27" s="1"/>
  <c r="J342" i="27"/>
  <c r="J270" i="27"/>
  <c r="I266" i="27"/>
  <c r="I315" i="27"/>
  <c r="J303" i="27"/>
  <c r="J299" i="27" s="1"/>
  <c r="I301" i="27"/>
  <c r="I418" i="27"/>
  <c r="I432" i="27"/>
  <c r="J420" i="27"/>
  <c r="J416" i="27" s="1"/>
  <c r="J309" i="27"/>
  <c r="I305" i="27"/>
  <c r="J348" i="27"/>
  <c r="I344" i="27"/>
  <c r="H442" i="27"/>
  <c r="H364" i="27"/>
  <c r="I262" i="27"/>
  <c r="J264" i="27"/>
  <c r="J260" i="27" s="1"/>
  <c r="I276" i="27"/>
  <c r="I163" i="27"/>
  <c r="E326" i="27"/>
  <c r="E47" i="27" s="1"/>
  <c r="E131" i="27"/>
  <c r="E42" i="27" s="1"/>
  <c r="W13" i="24" s="1"/>
  <c r="J145" i="27"/>
  <c r="J159" i="27"/>
  <c r="K147" i="27"/>
  <c r="H169" i="27"/>
  <c r="E170" i="27"/>
  <c r="E43" i="27" s="1"/>
  <c r="W14" i="24" s="1"/>
  <c r="AE14" i="24" s="1"/>
  <c r="J153" i="27"/>
  <c r="I149" i="27"/>
  <c r="I155" i="27"/>
  <c r="F157" i="27"/>
  <c r="G142" i="27"/>
  <c r="G144" i="27" s="1"/>
  <c r="G145" i="27" s="1"/>
  <c r="F162" i="27"/>
  <c r="F163" i="27" s="1"/>
  <c r="G148" i="27"/>
  <c r="G150" i="27" s="1"/>
  <c r="G151" i="27" s="1"/>
  <c r="G160" i="27"/>
  <c r="G154" i="27"/>
  <c r="G156" i="27" s="1"/>
  <c r="F313" i="27"/>
  <c r="G304" i="27"/>
  <c r="G306" i="27" s="1"/>
  <c r="G307" i="27" s="1"/>
  <c r="G316" i="27"/>
  <c r="G310" i="27"/>
  <c r="G312" i="27" s="1"/>
  <c r="F318" i="27"/>
  <c r="G298" i="27"/>
  <c r="G300" i="27" s="1"/>
  <c r="F118" i="27"/>
  <c r="F123" i="27"/>
  <c r="F124" i="27" s="1"/>
  <c r="G103" i="27"/>
  <c r="G105" i="27" s="1"/>
  <c r="G106" i="27" s="1"/>
  <c r="G109" i="27"/>
  <c r="G111" i="27" s="1"/>
  <c r="G112" i="27" s="1"/>
  <c r="G121" i="27"/>
  <c r="G115" i="27"/>
  <c r="V104" i="27"/>
  <c r="V106" i="27" s="1"/>
  <c r="V12" i="24"/>
  <c r="M40" i="52" s="1"/>
  <c r="V16" i="24"/>
  <c r="AD16" i="24" s="1"/>
  <c r="V15" i="24"/>
  <c r="AD15" i="24" s="1"/>
  <c r="Z75" i="23"/>
  <c r="M75" i="23" s="1"/>
  <c r="Z133" i="23"/>
  <c r="M133" i="23" s="1"/>
  <c r="Z81" i="23"/>
  <c r="M81" i="23" s="1"/>
  <c r="Z139" i="23"/>
  <c r="M139" i="23" s="1"/>
  <c r="Z69" i="23"/>
  <c r="M69" i="23" s="1"/>
  <c r="Z127" i="23"/>
  <c r="M127" i="23" s="1"/>
  <c r="L9" i="26"/>
  <c r="L10" i="27" s="1"/>
  <c r="L9" i="27"/>
  <c r="L11" i="26"/>
  <c r="L12" i="27" s="1"/>
  <c r="E36" i="27"/>
  <c r="K5" i="26"/>
  <c r="K6" i="27" s="1"/>
  <c r="L4" i="26"/>
  <c r="K6" i="26"/>
  <c r="K7" i="27" s="1"/>
  <c r="K4" i="27"/>
  <c r="Z82" i="23"/>
  <c r="M82" i="23" s="1"/>
  <c r="Z140" i="23"/>
  <c r="M140" i="23" s="1"/>
  <c r="Z76" i="23"/>
  <c r="M76" i="23" s="1"/>
  <c r="Z134" i="23"/>
  <c r="M134" i="23" s="1"/>
  <c r="Z113" i="23"/>
  <c r="M113" i="23" s="1"/>
  <c r="Z171" i="23"/>
  <c r="M171" i="23" s="1"/>
  <c r="Z120" i="23"/>
  <c r="M120" i="23" s="1"/>
  <c r="Z178" i="23"/>
  <c r="M178" i="23" s="1"/>
  <c r="Z85" i="23"/>
  <c r="M85" i="23" s="1"/>
  <c r="Z143" i="23"/>
  <c r="M143" i="23" s="1"/>
  <c r="Z128" i="23"/>
  <c r="M128" i="23" s="1"/>
  <c r="Z70" i="23"/>
  <c r="M70" i="23" s="1"/>
  <c r="Z112" i="23"/>
  <c r="M112" i="23" s="1"/>
  <c r="Z170" i="23"/>
  <c r="M170" i="23" s="1"/>
  <c r="Z72" i="23"/>
  <c r="M72" i="23" s="1"/>
  <c r="Z130" i="23"/>
  <c r="M130" i="23" s="1"/>
  <c r="Z71" i="23"/>
  <c r="M71" i="23" s="1"/>
  <c r="Z129" i="23"/>
  <c r="M129" i="23" s="1"/>
  <c r="Z68" i="23"/>
  <c r="M68" i="23" s="1"/>
  <c r="Z126" i="23"/>
  <c r="M126" i="23" s="1"/>
  <c r="Z67" i="23"/>
  <c r="M67" i="23" s="1"/>
  <c r="Z125" i="23"/>
  <c r="M125" i="23" s="1"/>
  <c r="Z121" i="23"/>
  <c r="M121" i="23" s="1"/>
  <c r="Z179" i="23"/>
  <c r="M179" i="23" s="1"/>
  <c r="Z73" i="23"/>
  <c r="M73" i="23" s="1"/>
  <c r="Z131" i="23"/>
  <c r="M131" i="23" s="1"/>
  <c r="Z77" i="23"/>
  <c r="M77" i="23" s="1"/>
  <c r="Z135" i="23"/>
  <c r="M135" i="23" s="1"/>
  <c r="Z80" i="23"/>
  <c r="M80" i="23" s="1"/>
  <c r="Z138" i="23"/>
  <c r="M138" i="23" s="1"/>
  <c r="Z78" i="23"/>
  <c r="M78" i="23" s="1"/>
  <c r="Z136" i="23"/>
  <c r="M136" i="23" s="1"/>
  <c r="Z118" i="23"/>
  <c r="M118" i="23" s="1"/>
  <c r="Z176" i="23"/>
  <c r="M176" i="23" s="1"/>
  <c r="Z74" i="23"/>
  <c r="M74" i="23" s="1"/>
  <c r="Z132" i="23"/>
  <c r="M132" i="23" s="1"/>
  <c r="Z79" i="23"/>
  <c r="M79" i="23" s="1"/>
  <c r="Z137" i="23"/>
  <c r="M137" i="23" s="1"/>
  <c r="Z83" i="23"/>
  <c r="M83" i="23" s="1"/>
  <c r="Z141" i="23"/>
  <c r="M141" i="23" s="1"/>
  <c r="K63" i="27"/>
  <c r="K89" i="27" s="1"/>
  <c r="K87" i="27" s="1"/>
  <c r="Z122" i="23"/>
  <c r="M122" i="23" s="1"/>
  <c r="Z180" i="23"/>
  <c r="M180" i="23" s="1"/>
  <c r="Z114" i="23"/>
  <c r="M114" i="23" s="1"/>
  <c r="Z172" i="23"/>
  <c r="M172" i="23" s="1"/>
  <c r="V14" i="24"/>
  <c r="AD14" i="24" s="1"/>
  <c r="S32" i="24"/>
  <c r="R32" i="24" s="1"/>
  <c r="K15" i="26"/>
  <c r="U145" i="27"/>
  <c r="U144" i="27"/>
  <c r="AA11" i="24"/>
  <c r="L14" i="38" s="1"/>
  <c r="J62" i="27"/>
  <c r="E31" i="27"/>
  <c r="Z27" i="24"/>
  <c r="AG27" i="24"/>
  <c r="U105" i="27"/>
  <c r="S33" i="24"/>
  <c r="R33" i="24" s="1"/>
  <c r="S30" i="24"/>
  <c r="R30" i="24" s="1"/>
  <c r="S28" i="24"/>
  <c r="R28" i="24" s="1"/>
  <c r="S31" i="24"/>
  <c r="R31" i="24" s="1"/>
  <c r="S29" i="24"/>
  <c r="R29" i="24" s="1"/>
  <c r="S58" i="24"/>
  <c r="R58" i="24" s="1"/>
  <c r="S60" i="24"/>
  <c r="R60" i="24" s="1"/>
  <c r="A32" i="26"/>
  <c r="B31" i="26"/>
  <c r="S57" i="24"/>
  <c r="R57" i="24" s="1"/>
  <c r="V89" i="27"/>
  <c r="V87" i="27" s="1"/>
  <c r="Z57" i="24"/>
  <c r="AH57" i="24" s="1"/>
  <c r="S61" i="24"/>
  <c r="R61" i="24" s="1"/>
  <c r="W102" i="27"/>
  <c r="W167" i="27"/>
  <c r="W165" i="27" s="1"/>
  <c r="W414" i="27"/>
  <c r="W440" i="27" s="1"/>
  <c r="W438" i="27" s="1"/>
  <c r="W375" i="27"/>
  <c r="W401" i="27" s="1"/>
  <c r="W399" i="27" s="1"/>
  <c r="W63" i="27"/>
  <c r="W89" i="27" s="1"/>
  <c r="W87" i="27" s="1"/>
  <c r="W336" i="27"/>
  <c r="W362" i="27" s="1"/>
  <c r="W360" i="27" s="1"/>
  <c r="W297" i="27"/>
  <c r="W323" i="27" s="1"/>
  <c r="W321" i="27" s="1"/>
  <c r="W258" i="27"/>
  <c r="W284" i="27" s="1"/>
  <c r="W282" i="27" s="1"/>
  <c r="W219" i="27"/>
  <c r="W245" i="27" s="1"/>
  <c r="W243" i="27" s="1"/>
  <c r="W180" i="27"/>
  <c r="W206" i="27" s="1"/>
  <c r="W204" i="27" s="1"/>
  <c r="S56" i="24"/>
  <c r="R56" i="24" s="1"/>
  <c r="S48" i="24"/>
  <c r="R48" i="24" s="1"/>
  <c r="S59" i="24"/>
  <c r="R59" i="24" s="1"/>
  <c r="V61" i="27"/>
  <c r="AD13" i="24"/>
  <c r="S91" i="27"/>
  <c r="V192" i="27"/>
  <c r="U188" i="27"/>
  <c r="V270" i="27"/>
  <c r="U266" i="27"/>
  <c r="V381" i="27"/>
  <c r="U393" i="27"/>
  <c r="U377" i="27"/>
  <c r="V264" i="27"/>
  <c r="U276" i="27"/>
  <c r="U260" i="27"/>
  <c r="T208" i="27"/>
  <c r="T189" i="27"/>
  <c r="T442" i="27"/>
  <c r="T423" i="27"/>
  <c r="S326" i="27"/>
  <c r="T379" i="27"/>
  <c r="T378" i="27"/>
  <c r="T262" i="27"/>
  <c r="T261" i="27"/>
  <c r="S404" i="27"/>
  <c r="S49" i="27" s="1"/>
  <c r="T325" i="27"/>
  <c r="T306" i="27"/>
  <c r="V426" i="27"/>
  <c r="U422" i="27"/>
  <c r="T418" i="27"/>
  <c r="T417" i="27"/>
  <c r="S169" i="27"/>
  <c r="S150" i="27"/>
  <c r="S170" i="27" s="1"/>
  <c r="T228" i="27"/>
  <c r="T247" i="27"/>
  <c r="V225" i="27"/>
  <c r="U237" i="27"/>
  <c r="U221" i="27"/>
  <c r="R170" i="27"/>
  <c r="R43" i="27" s="1"/>
  <c r="R31" i="27"/>
  <c r="V147" i="27"/>
  <c r="V143" i="27" s="1"/>
  <c r="U159" i="27"/>
  <c r="V309" i="27"/>
  <c r="U305" i="27"/>
  <c r="T149" i="27"/>
  <c r="U153" i="27"/>
  <c r="U227" i="27"/>
  <c r="V231" i="27"/>
  <c r="U348" i="27"/>
  <c r="T344" i="27"/>
  <c r="T300" i="27"/>
  <c r="T301" i="27"/>
  <c r="U75" i="27"/>
  <c r="T71" i="27"/>
  <c r="T72" i="27" s="1"/>
  <c r="T92" i="27" s="1"/>
  <c r="U432" i="27"/>
  <c r="V420" i="27"/>
  <c r="U416" i="27"/>
  <c r="V186" i="27"/>
  <c r="U198" i="27"/>
  <c r="U182" i="27"/>
  <c r="T340" i="27"/>
  <c r="T339" i="27"/>
  <c r="S364" i="27"/>
  <c r="S345" i="27"/>
  <c r="S365" i="27" s="1"/>
  <c r="S48" i="27" s="1"/>
  <c r="T286" i="27"/>
  <c r="T267" i="27"/>
  <c r="S111" i="27"/>
  <c r="S131" i="27" s="1"/>
  <c r="S130" i="27"/>
  <c r="R36" i="27"/>
  <c r="T222" i="27"/>
  <c r="T223" i="27"/>
  <c r="S443" i="27"/>
  <c r="T183" i="27"/>
  <c r="T184" i="27"/>
  <c r="T403" i="27"/>
  <c r="T384" i="27"/>
  <c r="S209" i="27"/>
  <c r="S287" i="27"/>
  <c r="S46" i="27" s="1"/>
  <c r="S248" i="27"/>
  <c r="V303" i="27"/>
  <c r="U315" i="27"/>
  <c r="U299" i="27"/>
  <c r="V342" i="27"/>
  <c r="U354" i="27"/>
  <c r="U338" i="27"/>
  <c r="U383" i="27"/>
  <c r="V387" i="27"/>
  <c r="V81" i="27"/>
  <c r="S52" i="24"/>
  <c r="R52" i="24" s="1"/>
  <c r="S44" i="24"/>
  <c r="R44" i="24" s="1"/>
  <c r="S45" i="24"/>
  <c r="R45" i="24" s="1"/>
  <c r="S46" i="24"/>
  <c r="R46" i="24" s="1"/>
  <c r="S47" i="24"/>
  <c r="R47" i="24" s="1"/>
  <c r="S50" i="24"/>
  <c r="R50" i="24" s="1"/>
  <c r="S51" i="24"/>
  <c r="R51" i="24" s="1"/>
  <c r="S49" i="24"/>
  <c r="R49" i="24" s="1"/>
  <c r="S43" i="24"/>
  <c r="R43" i="24" s="1"/>
  <c r="F91" i="27"/>
  <c r="I69" i="27"/>
  <c r="H81" i="27"/>
  <c r="G77" i="27"/>
  <c r="G71" i="27"/>
  <c r="H75" i="27"/>
  <c r="G83" i="27" s="1"/>
  <c r="E35" i="27"/>
  <c r="G28" i="27"/>
  <c r="U120" i="27"/>
  <c r="U114" i="27"/>
  <c r="T110" i="27"/>
  <c r="V15" i="27"/>
  <c r="V28" i="27" s="1"/>
  <c r="F30" i="27"/>
  <c r="I14" i="26"/>
  <c r="W17" i="27"/>
  <c r="S34" i="27"/>
  <c r="I101" i="27"/>
  <c r="I100" i="27" s="1"/>
  <c r="R49" i="27"/>
  <c r="R46" i="27"/>
  <c r="R45" i="27"/>
  <c r="S33" i="27"/>
  <c r="S37" i="27"/>
  <c r="V257" i="27"/>
  <c r="U255" i="27"/>
  <c r="V335" i="27"/>
  <c r="U333" i="27"/>
  <c r="S35" i="27"/>
  <c r="R47" i="27"/>
  <c r="V218" i="27"/>
  <c r="U216" i="27"/>
  <c r="R44" i="27"/>
  <c r="U65" i="27"/>
  <c r="Y59" i="24" s="1"/>
  <c r="R38" i="27"/>
  <c r="R30" i="27"/>
  <c r="I140" i="27"/>
  <c r="R42" i="27"/>
  <c r="V62" i="27"/>
  <c r="Z56" i="24" s="1"/>
  <c r="AH56" i="24" s="1"/>
  <c r="U60" i="27"/>
  <c r="V374" i="27"/>
  <c r="U372" i="27"/>
  <c r="R50" i="27"/>
  <c r="V296" i="27"/>
  <c r="U294" i="27"/>
  <c r="R48" i="27"/>
  <c r="U411" i="27"/>
  <c r="V413" i="27"/>
  <c r="V101" i="27"/>
  <c r="U99" i="27"/>
  <c r="V179" i="27"/>
  <c r="U177" i="27"/>
  <c r="U138" i="27"/>
  <c r="V140" i="27"/>
  <c r="AH11" i="24"/>
  <c r="AD18" i="24"/>
  <c r="I296" i="27"/>
  <c r="I295" i="27" s="1"/>
  <c r="I17" i="26"/>
  <c r="I18" i="27" s="1"/>
  <c r="J16" i="26"/>
  <c r="H286" i="27" l="1"/>
  <c r="H325" i="27"/>
  <c r="H395" i="27"/>
  <c r="H397" i="27" s="1"/>
  <c r="J338" i="27"/>
  <c r="I278" i="27"/>
  <c r="I280" i="27" s="1"/>
  <c r="I317" i="27"/>
  <c r="I319" i="27" s="1"/>
  <c r="H200" i="27"/>
  <c r="H202" i="27" s="1"/>
  <c r="I434" i="27"/>
  <c r="I436" i="27" s="1"/>
  <c r="I356" i="27"/>
  <c r="I110" i="27"/>
  <c r="I104" i="27"/>
  <c r="I106" i="27" s="1"/>
  <c r="H65" i="27"/>
  <c r="I272" i="27"/>
  <c r="I412" i="27"/>
  <c r="I256" i="27"/>
  <c r="I311" i="27"/>
  <c r="I334" i="27"/>
  <c r="H411" i="27"/>
  <c r="I139" i="27"/>
  <c r="I138" i="27" s="1"/>
  <c r="F37" i="27"/>
  <c r="H116" i="27"/>
  <c r="G187" i="27"/>
  <c r="G189" i="27" s="1"/>
  <c r="G190" i="27" s="1"/>
  <c r="G117" i="27"/>
  <c r="G118" i="27" s="1"/>
  <c r="V105" i="27"/>
  <c r="G199" i="27"/>
  <c r="H181" i="27" s="1"/>
  <c r="H183" i="27" s="1"/>
  <c r="G384" i="27"/>
  <c r="G385" i="27" s="1"/>
  <c r="I372" i="27"/>
  <c r="H372" i="27"/>
  <c r="H388" i="27" s="1"/>
  <c r="G130" i="27"/>
  <c r="E404" i="27"/>
  <c r="E49" i="27" s="1"/>
  <c r="W20" i="24" s="1"/>
  <c r="AE20" i="24" s="1"/>
  <c r="G265" i="27"/>
  <c r="G267" i="27" s="1"/>
  <c r="G277" i="27"/>
  <c r="H271" i="27"/>
  <c r="H273" i="27" s="1"/>
  <c r="H274" i="27" s="1"/>
  <c r="I99" i="27"/>
  <c r="J335" i="27"/>
  <c r="J257" i="27"/>
  <c r="H337" i="27"/>
  <c r="H339" i="27" s="1"/>
  <c r="H340" i="27" s="1"/>
  <c r="G357" i="27"/>
  <c r="G358" i="27" s="1"/>
  <c r="H355" i="27"/>
  <c r="H343" i="27"/>
  <c r="H345" i="27" s="1"/>
  <c r="H346" i="27" s="1"/>
  <c r="H349" i="27"/>
  <c r="H351" i="27" s="1"/>
  <c r="H352" i="27" s="1"/>
  <c r="H277" i="27"/>
  <c r="H265" i="27"/>
  <c r="H267" i="27" s="1"/>
  <c r="H268" i="27" s="1"/>
  <c r="I216" i="27"/>
  <c r="J374" i="27"/>
  <c r="G337" i="27"/>
  <c r="G339" i="27" s="1"/>
  <c r="G340" i="27" s="1"/>
  <c r="F357" i="27"/>
  <c r="J413" i="27"/>
  <c r="H232" i="27"/>
  <c r="I294" i="27"/>
  <c r="J61" i="27"/>
  <c r="I60" i="27"/>
  <c r="L26" i="38"/>
  <c r="K41" i="38"/>
  <c r="F33" i="27"/>
  <c r="G247" i="27"/>
  <c r="F248" i="27"/>
  <c r="F45" i="27" s="1"/>
  <c r="F32" i="27"/>
  <c r="F404" i="27"/>
  <c r="F49" i="27" s="1"/>
  <c r="X20" i="24" s="1"/>
  <c r="AF20" i="24" s="1"/>
  <c r="G228" i="27"/>
  <c r="G229" i="27" s="1"/>
  <c r="G208" i="27"/>
  <c r="J225" i="27"/>
  <c r="J221" i="27" s="1"/>
  <c r="I223" i="27"/>
  <c r="I237" i="27"/>
  <c r="J179" i="27"/>
  <c r="J178" i="27" s="1"/>
  <c r="I192" i="27"/>
  <c r="H188" i="27"/>
  <c r="H193" i="27"/>
  <c r="H194" i="27"/>
  <c r="I184" i="27"/>
  <c r="I198" i="27"/>
  <c r="J186" i="27"/>
  <c r="J182" i="27" s="1"/>
  <c r="H220" i="27"/>
  <c r="H222" i="27" s="1"/>
  <c r="G240" i="27"/>
  <c r="L336" i="27"/>
  <c r="L362" i="27" s="1"/>
  <c r="L360" i="27" s="1"/>
  <c r="L102" i="27"/>
  <c r="L128" i="27" s="1"/>
  <c r="L126" i="27" s="1"/>
  <c r="L219" i="27"/>
  <c r="L245" i="27" s="1"/>
  <c r="L243" i="27" s="1"/>
  <c r="L375" i="27"/>
  <c r="L401" i="27" s="1"/>
  <c r="L399" i="27" s="1"/>
  <c r="L180" i="27"/>
  <c r="L206" i="27" s="1"/>
  <c r="L204" i="27" s="1"/>
  <c r="L258" i="27"/>
  <c r="L284" i="27" s="1"/>
  <c r="L282" i="27" s="1"/>
  <c r="L141" i="27"/>
  <c r="L167" i="27" s="1"/>
  <c r="L165" i="27" s="1"/>
  <c r="L414" i="27"/>
  <c r="L440" i="27" s="1"/>
  <c r="L438" i="27" s="1"/>
  <c r="L297" i="27"/>
  <c r="L323" i="27" s="1"/>
  <c r="L321" i="27" s="1"/>
  <c r="G390" i="27"/>
  <c r="G391" i="27" s="1"/>
  <c r="G195" i="27"/>
  <c r="G196" i="27" s="1"/>
  <c r="I231" i="27"/>
  <c r="H227" i="27"/>
  <c r="H233" i="27"/>
  <c r="G397" i="27"/>
  <c r="G396" i="27"/>
  <c r="H226" i="27"/>
  <c r="H238" i="27"/>
  <c r="H378" i="27"/>
  <c r="H130" i="27"/>
  <c r="H241" i="27"/>
  <c r="G234" i="27"/>
  <c r="G235" i="27" s="1"/>
  <c r="H389" i="27"/>
  <c r="I387" i="27"/>
  <c r="H383" i="27"/>
  <c r="J218" i="27"/>
  <c r="J217" i="27" s="1"/>
  <c r="J108" i="27"/>
  <c r="I120" i="27"/>
  <c r="I393" i="27"/>
  <c r="I379" i="27"/>
  <c r="J381" i="27"/>
  <c r="J377" i="27" s="1"/>
  <c r="G403" i="27"/>
  <c r="H199" i="27"/>
  <c r="H187" i="27"/>
  <c r="F209" i="27"/>
  <c r="F44" i="27" s="1"/>
  <c r="F326" i="27"/>
  <c r="F47" i="27" s="1"/>
  <c r="K114" i="27"/>
  <c r="J116" i="27"/>
  <c r="F170" i="27"/>
  <c r="F43" i="27" s="1"/>
  <c r="I169" i="27"/>
  <c r="J272" i="27"/>
  <c r="K270" i="27"/>
  <c r="J266" i="27"/>
  <c r="K309" i="27"/>
  <c r="J305" i="27"/>
  <c r="J311" i="27"/>
  <c r="K303" i="27"/>
  <c r="K299" i="27" s="1"/>
  <c r="J315" i="27"/>
  <c r="J301" i="27"/>
  <c r="J354" i="27"/>
  <c r="J350" i="27" s="1"/>
  <c r="K342" i="27"/>
  <c r="K338" i="27" s="1"/>
  <c r="K426" i="27"/>
  <c r="J428" i="27"/>
  <c r="J422" i="27"/>
  <c r="K420" i="27"/>
  <c r="K416" i="27" s="1"/>
  <c r="J432" i="27"/>
  <c r="J418" i="27"/>
  <c r="I286" i="27"/>
  <c r="K264" i="27"/>
  <c r="K260" i="27" s="1"/>
  <c r="J262" i="27"/>
  <c r="J276" i="27"/>
  <c r="J344" i="27"/>
  <c r="K348" i="27"/>
  <c r="F131" i="27"/>
  <c r="F42" i="27" s="1"/>
  <c r="X13" i="24" s="1"/>
  <c r="K153" i="27"/>
  <c r="J161" i="27" s="1"/>
  <c r="J149" i="27"/>
  <c r="J155" i="27"/>
  <c r="K159" i="27"/>
  <c r="L147" i="27"/>
  <c r="G157" i="27"/>
  <c r="G162" i="27"/>
  <c r="G163" i="27" s="1"/>
  <c r="H142" i="27"/>
  <c r="H144" i="27" s="1"/>
  <c r="H160" i="27"/>
  <c r="H148" i="27"/>
  <c r="H150" i="27" s="1"/>
  <c r="H151" i="27" s="1"/>
  <c r="H154" i="27"/>
  <c r="H156" i="27" s="1"/>
  <c r="H316" i="27"/>
  <c r="H304" i="27"/>
  <c r="H306" i="27" s="1"/>
  <c r="H307" i="27" s="1"/>
  <c r="H310" i="27"/>
  <c r="H312" i="27" s="1"/>
  <c r="G313" i="27"/>
  <c r="G318" i="27"/>
  <c r="H298" i="27"/>
  <c r="H300" i="27" s="1"/>
  <c r="H121" i="27"/>
  <c r="H109" i="27"/>
  <c r="H111" i="27" s="1"/>
  <c r="H112" i="27" s="1"/>
  <c r="H115" i="27"/>
  <c r="H117" i="27" s="1"/>
  <c r="H103" i="27"/>
  <c r="H105" i="27" s="1"/>
  <c r="H106" i="27" s="1"/>
  <c r="G123" i="27"/>
  <c r="G124" i="27" s="1"/>
  <c r="AD12" i="24"/>
  <c r="W16" i="24"/>
  <c r="AE16" i="24" s="1"/>
  <c r="W15" i="24"/>
  <c r="AE15" i="24" s="1"/>
  <c r="F36" i="27"/>
  <c r="L63" i="27"/>
  <c r="L89" i="27" s="1"/>
  <c r="L87" i="27" s="1"/>
  <c r="L5" i="26"/>
  <c r="L6" i="27" s="1"/>
  <c r="L6" i="26"/>
  <c r="L7" i="27" s="1"/>
  <c r="L4" i="27"/>
  <c r="F34" i="27"/>
  <c r="AI11" i="24"/>
  <c r="AI27" i="24" s="1"/>
  <c r="AA27" i="24"/>
  <c r="M29" i="52"/>
  <c r="F31" i="27"/>
  <c r="K16" i="26"/>
  <c r="K14" i="26" s="1"/>
  <c r="L15" i="26"/>
  <c r="J17" i="26"/>
  <c r="J18" i="27" s="1"/>
  <c r="V144" i="27"/>
  <c r="V145" i="27"/>
  <c r="K62" i="27"/>
  <c r="AB11" i="24"/>
  <c r="M14" i="38" s="1"/>
  <c r="J140" i="27"/>
  <c r="J296" i="27"/>
  <c r="J295" i="27" s="1"/>
  <c r="J69" i="27"/>
  <c r="J101" i="27"/>
  <c r="J100" i="27" s="1"/>
  <c r="AH27" i="24"/>
  <c r="A33" i="26"/>
  <c r="B32" i="26"/>
  <c r="W128" i="27"/>
  <c r="W126" i="27" s="1"/>
  <c r="W104" i="27"/>
  <c r="AK57" i="24"/>
  <c r="AG59" i="24"/>
  <c r="AK56" i="24"/>
  <c r="W61" i="27"/>
  <c r="AE13" i="24"/>
  <c r="S31" i="27"/>
  <c r="S36" i="27"/>
  <c r="T404" i="27"/>
  <c r="T287" i="27"/>
  <c r="T326" i="27"/>
  <c r="T443" i="27"/>
  <c r="T91" i="27"/>
  <c r="U418" i="27"/>
  <c r="U417" i="27"/>
  <c r="V348" i="27"/>
  <c r="U344" i="27"/>
  <c r="T248" i="27"/>
  <c r="U379" i="27"/>
  <c r="U378" i="27"/>
  <c r="T364" i="27"/>
  <c r="T345" i="27"/>
  <c r="T365" i="27" s="1"/>
  <c r="T48" i="27" s="1"/>
  <c r="T111" i="27"/>
  <c r="T131" i="27" s="1"/>
  <c r="T130" i="27"/>
  <c r="V299" i="27"/>
  <c r="V315" i="27"/>
  <c r="W303" i="27"/>
  <c r="W420" i="27"/>
  <c r="V432" i="27"/>
  <c r="V416" i="27"/>
  <c r="V227" i="27"/>
  <c r="W231" i="27"/>
  <c r="W147" i="27"/>
  <c r="W143" i="27" s="1"/>
  <c r="V159" i="27"/>
  <c r="V198" i="27"/>
  <c r="V182" i="27"/>
  <c r="W186" i="27"/>
  <c r="V383" i="27"/>
  <c r="W387" i="27"/>
  <c r="U247" i="27"/>
  <c r="U228" i="27"/>
  <c r="W381" i="27"/>
  <c r="V393" i="27"/>
  <c r="V377" i="27"/>
  <c r="V276" i="27"/>
  <c r="V260" i="27"/>
  <c r="W264" i="27"/>
  <c r="U403" i="27"/>
  <c r="U384" i="27"/>
  <c r="V153" i="27"/>
  <c r="U149" i="27"/>
  <c r="T209" i="27"/>
  <c r="U286" i="27"/>
  <c r="U267" i="27"/>
  <c r="U340" i="27"/>
  <c r="U339" i="27"/>
  <c r="V75" i="27"/>
  <c r="U71" i="27"/>
  <c r="U72" i="27" s="1"/>
  <c r="U92" i="27" s="1"/>
  <c r="T169" i="27"/>
  <c r="T150" i="27"/>
  <c r="T170" i="27" s="1"/>
  <c r="U222" i="27"/>
  <c r="U223" i="27"/>
  <c r="V266" i="27"/>
  <c r="W270" i="27"/>
  <c r="U300" i="27"/>
  <c r="U301" i="27"/>
  <c r="U184" i="27"/>
  <c r="U183" i="27"/>
  <c r="U325" i="27"/>
  <c r="U306" i="27"/>
  <c r="U423" i="27"/>
  <c r="U442" i="27"/>
  <c r="U261" i="27"/>
  <c r="U262" i="27"/>
  <c r="U189" i="27"/>
  <c r="U208" i="27"/>
  <c r="V354" i="27"/>
  <c r="V338" i="27"/>
  <c r="W342" i="27"/>
  <c r="V305" i="27"/>
  <c r="W309" i="27"/>
  <c r="W225" i="27"/>
  <c r="V237" i="27"/>
  <c r="V221" i="27"/>
  <c r="W426" i="27"/>
  <c r="V422" i="27"/>
  <c r="V188" i="27"/>
  <c r="W192" i="27"/>
  <c r="W81" i="27"/>
  <c r="G91" i="27"/>
  <c r="I81" i="27"/>
  <c r="I75" i="27"/>
  <c r="J75" i="27" s="1"/>
  <c r="H71" i="27"/>
  <c r="H77" i="27"/>
  <c r="H28" i="27"/>
  <c r="U110" i="27"/>
  <c r="V114" i="27"/>
  <c r="V120" i="27"/>
  <c r="W15" i="27"/>
  <c r="W28" i="27" s="1"/>
  <c r="G30" i="27"/>
  <c r="T37" i="27"/>
  <c r="S50" i="27"/>
  <c r="S32" i="27"/>
  <c r="W335" i="27"/>
  <c r="W333" i="27" s="1"/>
  <c r="V333" i="27"/>
  <c r="V138" i="27"/>
  <c r="W140" i="27"/>
  <c r="W138" i="27" s="1"/>
  <c r="W179" i="27"/>
  <c r="W177" i="27" s="1"/>
  <c r="V177" i="27"/>
  <c r="T35" i="27"/>
  <c r="S47" i="27"/>
  <c r="S30" i="27"/>
  <c r="V255" i="27"/>
  <c r="W257" i="27"/>
  <c r="W255" i="27" s="1"/>
  <c r="W296" i="27"/>
  <c r="W294" i="27" s="1"/>
  <c r="V294" i="27"/>
  <c r="W413" i="27"/>
  <c r="W411" i="27" s="1"/>
  <c r="V411" i="27"/>
  <c r="S44" i="27"/>
  <c r="T32" i="27"/>
  <c r="S38" i="27"/>
  <c r="V65" i="27"/>
  <c r="Z59" i="24" s="1"/>
  <c r="AH59" i="24" s="1"/>
  <c r="W218" i="27"/>
  <c r="W216" i="27" s="1"/>
  <c r="V216" i="27"/>
  <c r="W101" i="27"/>
  <c r="W99" i="27" s="1"/>
  <c r="V99" i="27"/>
  <c r="T34" i="27"/>
  <c r="S42" i="27"/>
  <c r="W374" i="27"/>
  <c r="W372" i="27" s="1"/>
  <c r="V372" i="27"/>
  <c r="S45" i="27"/>
  <c r="T33" i="27"/>
  <c r="S43" i="27"/>
  <c r="F35" i="27"/>
  <c r="W62" i="27"/>
  <c r="V60" i="27"/>
  <c r="T38" i="27"/>
  <c r="W18" i="24"/>
  <c r="R64" i="27"/>
  <c r="V58" i="24" s="1"/>
  <c r="J14" i="26"/>
  <c r="I325" i="27" l="1"/>
  <c r="I395" i="27"/>
  <c r="I200" i="27"/>
  <c r="I442" i="27"/>
  <c r="I364" i="27"/>
  <c r="K143" i="27"/>
  <c r="I239" i="27"/>
  <c r="J434" i="27"/>
  <c r="J436" i="27" s="1"/>
  <c r="J356" i="27"/>
  <c r="I83" i="27"/>
  <c r="J278" i="27"/>
  <c r="J280" i="27" s="1"/>
  <c r="J317" i="27"/>
  <c r="J319" i="27" s="1"/>
  <c r="I122" i="27"/>
  <c r="I124" i="27" s="1"/>
  <c r="J110" i="27"/>
  <c r="J104" i="27"/>
  <c r="J81" i="27"/>
  <c r="J83" i="27" s="1"/>
  <c r="J65" i="27"/>
  <c r="I65" i="27"/>
  <c r="H83" i="27"/>
  <c r="J256" i="27"/>
  <c r="J412" i="27"/>
  <c r="J411" i="27" s="1"/>
  <c r="I411" i="27"/>
  <c r="J373" i="27"/>
  <c r="J372" i="27" s="1"/>
  <c r="J139" i="27"/>
  <c r="J334" i="27"/>
  <c r="F358" i="27"/>
  <c r="F365" i="27" s="1"/>
  <c r="F48" i="27" s="1"/>
  <c r="X19" i="24" s="1"/>
  <c r="AF19" i="24" s="1"/>
  <c r="G201" i="27"/>
  <c r="G37" i="27"/>
  <c r="I397" i="27"/>
  <c r="G365" i="27"/>
  <c r="G48" i="27" s="1"/>
  <c r="Y19" i="24" s="1"/>
  <c r="AG19" i="24" s="1"/>
  <c r="I333" i="27"/>
  <c r="J255" i="27"/>
  <c r="I255" i="27"/>
  <c r="I271" i="27" s="1"/>
  <c r="I273" i="27" s="1"/>
  <c r="I274" i="27" s="1"/>
  <c r="J177" i="27"/>
  <c r="I177" i="27"/>
  <c r="I187" i="27" s="1"/>
  <c r="G36" i="27"/>
  <c r="I394" i="27"/>
  <c r="J376" i="27" s="1"/>
  <c r="I382" i="27"/>
  <c r="K335" i="27"/>
  <c r="J294" i="27"/>
  <c r="J216" i="27"/>
  <c r="J99" i="27"/>
  <c r="I337" i="27"/>
  <c r="I339" i="27" s="1"/>
  <c r="I340" i="27" s="1"/>
  <c r="H357" i="27"/>
  <c r="H259" i="27"/>
  <c r="H261" i="27" s="1"/>
  <c r="G279" i="27"/>
  <c r="G280" i="27" s="1"/>
  <c r="H394" i="27"/>
  <c r="H382" i="27"/>
  <c r="H384" i="27" s="1"/>
  <c r="G268" i="27"/>
  <c r="J138" i="27"/>
  <c r="I259" i="27"/>
  <c r="I261" i="27" s="1"/>
  <c r="H279" i="27"/>
  <c r="K257" i="27"/>
  <c r="K413" i="27"/>
  <c r="K374" i="27"/>
  <c r="K61" i="27"/>
  <c r="J60" i="27"/>
  <c r="L62" i="27"/>
  <c r="L41" i="38"/>
  <c r="M26" i="38"/>
  <c r="M41" i="38" s="1"/>
  <c r="G32" i="27"/>
  <c r="G33" i="27"/>
  <c r="M43" i="52"/>
  <c r="S20" i="24"/>
  <c r="P20" i="24" s="1"/>
  <c r="B371" i="27" s="1"/>
  <c r="C376" i="27" s="1"/>
  <c r="C378" i="27" s="1"/>
  <c r="C404" i="27" s="1"/>
  <c r="C49" i="27" s="1"/>
  <c r="I241" i="27"/>
  <c r="I130" i="27"/>
  <c r="H390" i="27"/>
  <c r="H195" i="27"/>
  <c r="H196" i="27" s="1"/>
  <c r="K108" i="27"/>
  <c r="J106" i="27"/>
  <c r="J120" i="27"/>
  <c r="J379" i="27"/>
  <c r="J393" i="27"/>
  <c r="K381" i="27"/>
  <c r="K377" i="27" s="1"/>
  <c r="I220" i="27"/>
  <c r="I222" i="27" s="1"/>
  <c r="H240" i="27"/>
  <c r="H228" i="27"/>
  <c r="H229" i="27" s="1"/>
  <c r="J231" i="27"/>
  <c r="I233" i="27"/>
  <c r="I227" i="27"/>
  <c r="J184" i="27"/>
  <c r="J198" i="27"/>
  <c r="K186" i="27"/>
  <c r="K182" i="27" s="1"/>
  <c r="K179" i="27"/>
  <c r="K178" i="27" s="1"/>
  <c r="I181" i="27"/>
  <c r="I183" i="27" s="1"/>
  <c r="H201" i="27"/>
  <c r="H247" i="27"/>
  <c r="I388" i="27"/>
  <c r="I383" i="27"/>
  <c r="J387" i="27"/>
  <c r="I389" i="27"/>
  <c r="H234" i="27"/>
  <c r="H235" i="27" s="1"/>
  <c r="I202" i="27"/>
  <c r="K218" i="27"/>
  <c r="K217" i="27" s="1"/>
  <c r="J192" i="27"/>
  <c r="I188" i="27"/>
  <c r="I194" i="27"/>
  <c r="H403" i="27"/>
  <c r="G209" i="27"/>
  <c r="G44" i="27" s="1"/>
  <c r="I238" i="27"/>
  <c r="I226" i="27"/>
  <c r="I232" i="27"/>
  <c r="H189" i="27"/>
  <c r="H190" i="27" s="1"/>
  <c r="G248" i="27"/>
  <c r="G45" i="27" s="1"/>
  <c r="G404" i="27"/>
  <c r="G49" i="27" s="1"/>
  <c r="Y20" i="24" s="1"/>
  <c r="AG20" i="24" s="1"/>
  <c r="H208" i="27"/>
  <c r="J237" i="27"/>
  <c r="K225" i="27"/>
  <c r="K221" i="27" s="1"/>
  <c r="J223" i="27"/>
  <c r="S14" i="24"/>
  <c r="S12" i="24"/>
  <c r="S13" i="24"/>
  <c r="S19" i="24"/>
  <c r="S18" i="24"/>
  <c r="S17" i="24"/>
  <c r="K116" i="27"/>
  <c r="L114" i="27"/>
  <c r="S15" i="24"/>
  <c r="S16" i="24"/>
  <c r="S21" i="24"/>
  <c r="J364" i="27"/>
  <c r="K344" i="27"/>
  <c r="L348" i="27"/>
  <c r="K350" i="27"/>
  <c r="L303" i="27"/>
  <c r="L299" i="27" s="1"/>
  <c r="K301" i="27"/>
  <c r="K315" i="27"/>
  <c r="K432" i="27"/>
  <c r="L420" i="27"/>
  <c r="L416" i="27" s="1"/>
  <c r="K418" i="27"/>
  <c r="J325" i="27"/>
  <c r="K272" i="27"/>
  <c r="L270" i="27"/>
  <c r="K266" i="27"/>
  <c r="J286" i="27"/>
  <c r="K262" i="27"/>
  <c r="K276" i="27"/>
  <c r="L264" i="27"/>
  <c r="L260" i="27" s="1"/>
  <c r="J442" i="27"/>
  <c r="L309" i="27"/>
  <c r="K311" i="27"/>
  <c r="K305" i="27"/>
  <c r="K422" i="27"/>
  <c r="K428" i="27"/>
  <c r="L426" i="27"/>
  <c r="K340" i="27"/>
  <c r="K354" i="27"/>
  <c r="L342" i="27"/>
  <c r="L338" i="27" s="1"/>
  <c r="G131" i="27"/>
  <c r="G42" i="27" s="1"/>
  <c r="Y13" i="24" s="1"/>
  <c r="G326" i="27"/>
  <c r="G47" i="27" s="1"/>
  <c r="Y18" i="24" s="1"/>
  <c r="AG18" i="24" s="1"/>
  <c r="L159" i="27"/>
  <c r="L161" i="27" s="1"/>
  <c r="J169" i="27"/>
  <c r="G170" i="27"/>
  <c r="G43" i="27" s="1"/>
  <c r="Y14" i="24" s="1"/>
  <c r="L153" i="27"/>
  <c r="K161" i="27" s="1"/>
  <c r="K149" i="27"/>
  <c r="K155" i="27"/>
  <c r="H157" i="27"/>
  <c r="H162" i="27"/>
  <c r="I142" i="27"/>
  <c r="I144" i="27" s="1"/>
  <c r="I160" i="27"/>
  <c r="I148" i="27"/>
  <c r="I150" i="27" s="1"/>
  <c r="I151" i="27" s="1"/>
  <c r="I154" i="27"/>
  <c r="I156" i="27" s="1"/>
  <c r="I316" i="27"/>
  <c r="I304" i="27"/>
  <c r="I306" i="27" s="1"/>
  <c r="I307" i="27" s="1"/>
  <c r="I310" i="27"/>
  <c r="I312" i="27" s="1"/>
  <c r="H313" i="27"/>
  <c r="H318" i="27"/>
  <c r="I298" i="27"/>
  <c r="I300" i="27" s="1"/>
  <c r="I121" i="27"/>
  <c r="I109" i="27"/>
  <c r="I111" i="27" s="1"/>
  <c r="I112" i="27" s="1"/>
  <c r="I115" i="27"/>
  <c r="I117" i="27" s="1"/>
  <c r="H118" i="27"/>
  <c r="H123" i="27"/>
  <c r="H124" i="27" s="1"/>
  <c r="I103" i="27"/>
  <c r="I105" i="27" s="1"/>
  <c r="N40" i="52"/>
  <c r="X16" i="24"/>
  <c r="AF16" i="24" s="1"/>
  <c r="X15" i="24"/>
  <c r="AF15" i="24" s="1"/>
  <c r="X17" i="24"/>
  <c r="AF17" i="24" s="1"/>
  <c r="G31" i="27"/>
  <c r="AJ11" i="24"/>
  <c r="AJ27" i="24" s="1"/>
  <c r="AB27" i="24"/>
  <c r="X14" i="24"/>
  <c r="AF14" i="24" s="1"/>
  <c r="G34" i="27"/>
  <c r="X18" i="24"/>
  <c r="N33" i="52"/>
  <c r="N29" i="52"/>
  <c r="K28" i="27"/>
  <c r="J28" i="27"/>
  <c r="H91" i="27"/>
  <c r="M59" i="27" s="1"/>
  <c r="L16" i="26"/>
  <c r="K17" i="26"/>
  <c r="K18" i="27" s="1"/>
  <c r="W145" i="27"/>
  <c r="W144" i="27"/>
  <c r="K69" i="27"/>
  <c r="K296" i="27"/>
  <c r="K295" i="27" s="1"/>
  <c r="K140" i="27"/>
  <c r="K101" i="27"/>
  <c r="K100" i="27" s="1"/>
  <c r="J77" i="27"/>
  <c r="K75" i="27"/>
  <c r="J71" i="27"/>
  <c r="AD34" i="24"/>
  <c r="AG34" i="24"/>
  <c r="AE34" i="24"/>
  <c r="AC34" i="24"/>
  <c r="AF34" i="24"/>
  <c r="AH34" i="24"/>
  <c r="AD58" i="24"/>
  <c r="A34" i="26"/>
  <c r="B33" i="26"/>
  <c r="W105" i="27"/>
  <c r="W106" i="27"/>
  <c r="AK59" i="24"/>
  <c r="W60" i="27"/>
  <c r="W188" i="27"/>
  <c r="W189" i="27" s="1"/>
  <c r="AF13" i="24"/>
  <c r="T30" i="27"/>
  <c r="T36" i="27"/>
  <c r="U91" i="27"/>
  <c r="T31" i="27"/>
  <c r="U443" i="27"/>
  <c r="U248" i="27"/>
  <c r="U45" i="27" s="1"/>
  <c r="U209" i="27"/>
  <c r="V149" i="27"/>
  <c r="W153" i="27"/>
  <c r="W149" i="27" s="1"/>
  <c r="W305" i="27"/>
  <c r="W75" i="27"/>
  <c r="W71" i="27" s="1"/>
  <c r="W72" i="27" s="1"/>
  <c r="W92" i="27" s="1"/>
  <c r="V71" i="27"/>
  <c r="V72" i="27" s="1"/>
  <c r="V92" i="27" s="1"/>
  <c r="U404" i="27"/>
  <c r="U49" i="27" s="1"/>
  <c r="V325" i="27"/>
  <c r="V306" i="27"/>
  <c r="W266" i="27"/>
  <c r="W159" i="27"/>
  <c r="V301" i="27"/>
  <c r="V300" i="27"/>
  <c r="U364" i="27"/>
  <c r="U345" i="27"/>
  <c r="U365" i="27" s="1"/>
  <c r="W221" i="27"/>
  <c r="W237" i="27"/>
  <c r="V208" i="27"/>
  <c r="V189" i="27"/>
  <c r="W338" i="27"/>
  <c r="W354" i="27"/>
  <c r="V267" i="27"/>
  <c r="V286" i="27"/>
  <c r="W276" i="27"/>
  <c r="W260" i="27"/>
  <c r="W383" i="27"/>
  <c r="W227" i="27"/>
  <c r="W348" i="27"/>
  <c r="W344" i="27" s="1"/>
  <c r="V344" i="27"/>
  <c r="W377" i="27"/>
  <c r="W393" i="27"/>
  <c r="V442" i="27"/>
  <c r="V423" i="27"/>
  <c r="V340" i="27"/>
  <c r="V339" i="27"/>
  <c r="U326" i="27"/>
  <c r="U287" i="27"/>
  <c r="U46" i="27" s="1"/>
  <c r="V262" i="27"/>
  <c r="V261" i="27"/>
  <c r="V384" i="27"/>
  <c r="V403" i="27"/>
  <c r="V228" i="27"/>
  <c r="V247" i="27"/>
  <c r="W315" i="27"/>
  <c r="W299" i="27"/>
  <c r="U111" i="27"/>
  <c r="U131" i="27" s="1"/>
  <c r="U130" i="27"/>
  <c r="W422" i="27"/>
  <c r="W198" i="27"/>
  <c r="W182" i="27"/>
  <c r="V418" i="27"/>
  <c r="V417" i="27"/>
  <c r="V223" i="27"/>
  <c r="V222" i="27"/>
  <c r="V379" i="27"/>
  <c r="V378" i="27"/>
  <c r="V184" i="27"/>
  <c r="V183" i="27"/>
  <c r="U169" i="27"/>
  <c r="U150" i="27"/>
  <c r="U170" i="27" s="1"/>
  <c r="U43" i="27" s="1"/>
  <c r="W416" i="27"/>
  <c r="W432" i="27"/>
  <c r="G35" i="27"/>
  <c r="H36" i="27"/>
  <c r="I77" i="27"/>
  <c r="I71" i="27"/>
  <c r="H30" i="27"/>
  <c r="H31" i="27"/>
  <c r="W120" i="27"/>
  <c r="V110" i="27"/>
  <c r="W114" i="27"/>
  <c r="I28" i="27"/>
  <c r="T44" i="27"/>
  <c r="T49" i="27"/>
  <c r="U37" i="27"/>
  <c r="U34" i="27"/>
  <c r="T47" i="27"/>
  <c r="T43" i="27"/>
  <c r="U38" i="27"/>
  <c r="U33" i="27"/>
  <c r="T45" i="27"/>
  <c r="U32" i="27"/>
  <c r="T42" i="27"/>
  <c r="T50" i="27"/>
  <c r="W65" i="27"/>
  <c r="T46" i="27"/>
  <c r="Q64" i="27"/>
  <c r="U58" i="24" s="1"/>
  <c r="AE18" i="24"/>
  <c r="J239" i="27" l="1"/>
  <c r="J241" i="27" s="1"/>
  <c r="H358" i="27"/>
  <c r="H365" i="27" s="1"/>
  <c r="H48" i="27" s="1"/>
  <c r="Z19" i="24" s="1"/>
  <c r="AH19" i="24" s="1"/>
  <c r="K317" i="27"/>
  <c r="K319" i="27" s="1"/>
  <c r="L143" i="27"/>
  <c r="K356" i="27"/>
  <c r="K358" i="27" s="1"/>
  <c r="J200" i="27"/>
  <c r="J202" i="27" s="1"/>
  <c r="K278" i="27"/>
  <c r="K280" i="27" s="1"/>
  <c r="J395" i="27"/>
  <c r="K434" i="27"/>
  <c r="K436" i="27" s="1"/>
  <c r="J122" i="27"/>
  <c r="J124" i="27" s="1"/>
  <c r="K110" i="27"/>
  <c r="K104" i="27"/>
  <c r="L69" i="27"/>
  <c r="L65" i="27" s="1"/>
  <c r="K65" i="27"/>
  <c r="K412" i="27"/>
  <c r="K411" i="27" s="1"/>
  <c r="K256" i="27"/>
  <c r="K334" i="27"/>
  <c r="K139" i="27"/>
  <c r="J333" i="27"/>
  <c r="J355" i="27" s="1"/>
  <c r="K373" i="27"/>
  <c r="H34" i="27"/>
  <c r="R20" i="24"/>
  <c r="B382" i="27"/>
  <c r="B384" i="27" s="1"/>
  <c r="B385" i="27" s="1"/>
  <c r="B376" i="27"/>
  <c r="B378" i="27" s="1"/>
  <c r="B379" i="27" s="1"/>
  <c r="H33" i="27"/>
  <c r="I384" i="27"/>
  <c r="I385" i="27" s="1"/>
  <c r="I193" i="27"/>
  <c r="I195" i="27" s="1"/>
  <c r="I196" i="27" s="1"/>
  <c r="I396" i="27"/>
  <c r="G287" i="27"/>
  <c r="G46" i="27" s="1"/>
  <c r="Y17" i="24" s="1"/>
  <c r="AG17" i="24" s="1"/>
  <c r="I199" i="27"/>
  <c r="J181" i="27" s="1"/>
  <c r="J183" i="27" s="1"/>
  <c r="R19" i="24"/>
  <c r="P19" i="24"/>
  <c r="B332" i="27" s="1"/>
  <c r="H385" i="27"/>
  <c r="H37" i="27"/>
  <c r="L413" i="27"/>
  <c r="L335" i="27"/>
  <c r="K99" i="27"/>
  <c r="J349" i="27"/>
  <c r="J351" i="27" s="1"/>
  <c r="J352" i="27" s="1"/>
  <c r="L257" i="27"/>
  <c r="I277" i="27"/>
  <c r="I265" i="27"/>
  <c r="I267" i="27" s="1"/>
  <c r="J271" i="27"/>
  <c r="J273" i="27" s="1"/>
  <c r="J274" i="27" s="1"/>
  <c r="J265" i="27"/>
  <c r="J267" i="27" s="1"/>
  <c r="J268" i="27" s="1"/>
  <c r="J277" i="27"/>
  <c r="I376" i="27"/>
  <c r="I378" i="27" s="1"/>
  <c r="H396" i="27"/>
  <c r="I355" i="27"/>
  <c r="I343" i="27"/>
  <c r="I345" i="27" s="1"/>
  <c r="I346" i="27" s="1"/>
  <c r="I349" i="27"/>
  <c r="I351" i="27" s="1"/>
  <c r="L374" i="27"/>
  <c r="K216" i="27"/>
  <c r="J382" i="27"/>
  <c r="J394" i="27"/>
  <c r="K376" i="27" s="1"/>
  <c r="K138" i="27"/>
  <c r="H287" i="27"/>
  <c r="H46" i="27" s="1"/>
  <c r="Z17" i="24" s="1"/>
  <c r="AH17" i="24" s="1"/>
  <c r="K177" i="27"/>
  <c r="K294" i="27"/>
  <c r="L61" i="27"/>
  <c r="K60" i="27"/>
  <c r="I403" i="27"/>
  <c r="R21" i="24"/>
  <c r="P21" i="24"/>
  <c r="B410" i="27" s="1"/>
  <c r="R18" i="24"/>
  <c r="P18" i="24"/>
  <c r="B293" i="27" s="1"/>
  <c r="R17" i="24"/>
  <c r="P17" i="24"/>
  <c r="B254" i="27" s="1"/>
  <c r="R16" i="24"/>
  <c r="P16" i="24"/>
  <c r="B215" i="27" s="1"/>
  <c r="R15" i="24"/>
  <c r="P15" i="24"/>
  <c r="B176" i="27" s="1"/>
  <c r="I208" i="27"/>
  <c r="H391" i="27"/>
  <c r="H32" i="27"/>
  <c r="J226" i="27"/>
  <c r="J238" i="27"/>
  <c r="L218" i="27"/>
  <c r="L217" i="27" s="1"/>
  <c r="I247" i="27"/>
  <c r="K379" i="27"/>
  <c r="K393" i="27"/>
  <c r="L381" i="27"/>
  <c r="L377" i="27" s="1"/>
  <c r="J227" i="27"/>
  <c r="J233" i="27"/>
  <c r="J232" i="27"/>
  <c r="K231" i="27"/>
  <c r="K237" i="27"/>
  <c r="L225" i="27"/>
  <c r="L221" i="27" s="1"/>
  <c r="K223" i="27"/>
  <c r="J187" i="27"/>
  <c r="J199" i="27"/>
  <c r="L179" i="27"/>
  <c r="L178" i="27" s="1"/>
  <c r="J378" i="27"/>
  <c r="J388" i="27"/>
  <c r="K387" i="27"/>
  <c r="J383" i="27"/>
  <c r="J389" i="27"/>
  <c r="K184" i="27"/>
  <c r="K198" i="27"/>
  <c r="L186" i="27"/>
  <c r="L182" i="27" s="1"/>
  <c r="J220" i="27"/>
  <c r="J222" i="27" s="1"/>
  <c r="I240" i="27"/>
  <c r="H248" i="27"/>
  <c r="H45" i="27" s="1"/>
  <c r="I234" i="27"/>
  <c r="I235" i="27" s="1"/>
  <c r="J193" i="27"/>
  <c r="K192" i="27"/>
  <c r="J188" i="27"/>
  <c r="J194" i="27"/>
  <c r="I189" i="27"/>
  <c r="I190" i="27" s="1"/>
  <c r="K106" i="27"/>
  <c r="L108" i="27"/>
  <c r="L104" i="27" s="1"/>
  <c r="K120" i="27"/>
  <c r="I228" i="27"/>
  <c r="I229" i="27" s="1"/>
  <c r="I390" i="27"/>
  <c r="H209" i="27"/>
  <c r="H44" i="27" s="1"/>
  <c r="R13" i="24"/>
  <c r="P13" i="24"/>
  <c r="P12" i="24"/>
  <c r="B59" i="27" s="1"/>
  <c r="R12" i="24"/>
  <c r="R14" i="24"/>
  <c r="P14" i="24"/>
  <c r="B137" i="27" s="1"/>
  <c r="L116" i="27"/>
  <c r="K169" i="27"/>
  <c r="H170" i="27"/>
  <c r="H43" i="27" s="1"/>
  <c r="Z14" i="24" s="1"/>
  <c r="AH14" i="24" s="1"/>
  <c r="L266" i="27"/>
  <c r="L272" i="27"/>
  <c r="L354" i="27"/>
  <c r="L356" i="27" s="1"/>
  <c r="L340" i="27"/>
  <c r="L350" i="27"/>
  <c r="L344" i="27"/>
  <c r="L315" i="27"/>
  <c r="L301" i="27"/>
  <c r="K325" i="27"/>
  <c r="L422" i="27"/>
  <c r="L428" i="27"/>
  <c r="L305" i="27"/>
  <c r="L311" i="27"/>
  <c r="K442" i="27"/>
  <c r="L418" i="27"/>
  <c r="L432" i="27"/>
  <c r="L276" i="27"/>
  <c r="L278" i="27" s="1"/>
  <c r="L262" i="27"/>
  <c r="H131" i="27"/>
  <c r="H42" i="27" s="1"/>
  <c r="Z13" i="24" s="1"/>
  <c r="H326" i="27"/>
  <c r="H47" i="27" s="1"/>
  <c r="Z18" i="24" s="1"/>
  <c r="L149" i="27"/>
  <c r="L155" i="27"/>
  <c r="I157" i="27"/>
  <c r="J142" i="27"/>
  <c r="J144" i="27" s="1"/>
  <c r="I162" i="27"/>
  <c r="J160" i="27"/>
  <c r="J148" i="27"/>
  <c r="J150" i="27" s="1"/>
  <c r="J151" i="27" s="1"/>
  <c r="J154" i="27"/>
  <c r="J156" i="27" s="1"/>
  <c r="I313" i="27"/>
  <c r="J304" i="27"/>
  <c r="J306" i="27" s="1"/>
  <c r="J307" i="27" s="1"/>
  <c r="J316" i="27"/>
  <c r="J310" i="27"/>
  <c r="J312" i="27" s="1"/>
  <c r="I318" i="27"/>
  <c r="J298" i="27"/>
  <c r="J300" i="27" s="1"/>
  <c r="I118" i="27"/>
  <c r="J109" i="27"/>
  <c r="J111" i="27" s="1"/>
  <c r="J112" i="27" s="1"/>
  <c r="J121" i="27"/>
  <c r="J115" i="27"/>
  <c r="J117" i="27" s="1"/>
  <c r="I123" i="27"/>
  <c r="J103" i="27"/>
  <c r="J105" i="27" s="1"/>
  <c r="C37" i="27"/>
  <c r="Y16" i="24"/>
  <c r="AG16" i="24" s="1"/>
  <c r="Y15" i="24"/>
  <c r="AG15" i="24" s="1"/>
  <c r="K81" i="27"/>
  <c r="K83" i="27" s="1"/>
  <c r="U20" i="24"/>
  <c r="O29" i="52"/>
  <c r="L17" i="26"/>
  <c r="L18" i="27" s="1"/>
  <c r="L14" i="26"/>
  <c r="J91" i="27"/>
  <c r="L296" i="27"/>
  <c r="L295" i="27" s="1"/>
  <c r="L140" i="27"/>
  <c r="L101" i="27"/>
  <c r="L100" i="27" s="1"/>
  <c r="L81" i="27"/>
  <c r="K77" i="27"/>
  <c r="K71" i="27"/>
  <c r="L75" i="27"/>
  <c r="H35" i="27"/>
  <c r="AK34" i="24"/>
  <c r="B34" i="26"/>
  <c r="A35" i="26"/>
  <c r="W208" i="27"/>
  <c r="AC58" i="24"/>
  <c r="AG13" i="24"/>
  <c r="U36" i="27"/>
  <c r="V287" i="27"/>
  <c r="I31" i="27"/>
  <c r="V91" i="27"/>
  <c r="V248" i="27"/>
  <c r="V45" i="27" s="1"/>
  <c r="V111" i="27"/>
  <c r="V131" i="27" s="1"/>
  <c r="V130" i="27"/>
  <c r="W300" i="27"/>
  <c r="W301" i="27"/>
  <c r="V364" i="27"/>
  <c r="V345" i="27"/>
  <c r="V365" i="27" s="1"/>
  <c r="W247" i="27"/>
  <c r="W228" i="27"/>
  <c r="V209" i="27"/>
  <c r="W364" i="27"/>
  <c r="W345" i="27"/>
  <c r="W183" i="27"/>
  <c r="W184" i="27"/>
  <c r="W384" i="27"/>
  <c r="W403" i="27"/>
  <c r="V443" i="27"/>
  <c r="W262" i="27"/>
  <c r="W261" i="27"/>
  <c r="W286" i="27"/>
  <c r="W267" i="27"/>
  <c r="W325" i="27"/>
  <c r="W306" i="27"/>
  <c r="W379" i="27"/>
  <c r="W378" i="27"/>
  <c r="U31" i="27"/>
  <c r="W442" i="27"/>
  <c r="W423" i="27"/>
  <c r="V404" i="27"/>
  <c r="W223" i="27"/>
  <c r="W222" i="27"/>
  <c r="V326" i="27"/>
  <c r="W169" i="27"/>
  <c r="W150" i="27"/>
  <c r="W340" i="27"/>
  <c r="W339" i="27"/>
  <c r="W418" i="27"/>
  <c r="W417" i="27"/>
  <c r="V169" i="27"/>
  <c r="V150" i="27"/>
  <c r="V170" i="27" s="1"/>
  <c r="I91" i="27"/>
  <c r="I30" i="27"/>
  <c r="W110" i="27"/>
  <c r="W91" i="27"/>
  <c r="R29" i="27"/>
  <c r="U44" i="27"/>
  <c r="I35" i="27"/>
  <c r="U42" i="27"/>
  <c r="U50" i="27"/>
  <c r="U35" i="27"/>
  <c r="V33" i="27"/>
  <c r="V37" i="27"/>
  <c r="V34" i="27"/>
  <c r="U47" i="27"/>
  <c r="U48" i="27"/>
  <c r="U30" i="27"/>
  <c r="AF18" i="24"/>
  <c r="J130" i="27" l="1"/>
  <c r="K200" i="27"/>
  <c r="K286" i="27"/>
  <c r="K395" i="27"/>
  <c r="K364" i="27"/>
  <c r="L434" i="27"/>
  <c r="L436" i="27" s="1"/>
  <c r="K239" i="27"/>
  <c r="L317" i="27"/>
  <c r="L319" i="27" s="1"/>
  <c r="K122" i="27"/>
  <c r="K124" i="27" s="1"/>
  <c r="L83" i="27"/>
  <c r="J343" i="27"/>
  <c r="J345" i="27" s="1"/>
  <c r="J346" i="27" s="1"/>
  <c r="L334" i="27"/>
  <c r="L333" i="27" s="1"/>
  <c r="K333" i="27"/>
  <c r="K343" i="27" s="1"/>
  <c r="K345" i="27" s="1"/>
  <c r="K346" i="27" s="1"/>
  <c r="L256" i="27"/>
  <c r="L412" i="27"/>
  <c r="L373" i="27"/>
  <c r="L411" i="27"/>
  <c r="L139" i="27"/>
  <c r="L138" i="27" s="1"/>
  <c r="B37" i="27"/>
  <c r="B404" i="27"/>
  <c r="P49" i="27" s="1"/>
  <c r="I37" i="27"/>
  <c r="J384" i="27"/>
  <c r="J385" i="27" s="1"/>
  <c r="I201" i="27"/>
  <c r="I209" i="27" s="1"/>
  <c r="I44" i="27" s="1"/>
  <c r="L372" i="27"/>
  <c r="K372" i="27"/>
  <c r="K388" i="27" s="1"/>
  <c r="L255" i="27"/>
  <c r="K255" i="27"/>
  <c r="K271" i="27" s="1"/>
  <c r="K273" i="27" s="1"/>
  <c r="K274" i="27" s="1"/>
  <c r="C337" i="27"/>
  <c r="C339" i="27" s="1"/>
  <c r="B343" i="27"/>
  <c r="B345" i="27" s="1"/>
  <c r="B346" i="27" s="1"/>
  <c r="B337" i="27"/>
  <c r="B339" i="27" s="1"/>
  <c r="L216" i="27"/>
  <c r="L238" i="27" s="1"/>
  <c r="I268" i="27"/>
  <c r="K349" i="27"/>
  <c r="K351" i="27" s="1"/>
  <c r="K352" i="27" s="1"/>
  <c r="L294" i="27"/>
  <c r="L304" i="27" s="1"/>
  <c r="L306" i="27" s="1"/>
  <c r="L307" i="27" s="1"/>
  <c r="J259" i="27"/>
  <c r="J261" i="27" s="1"/>
  <c r="I279" i="27"/>
  <c r="H404" i="27"/>
  <c r="H49" i="27" s="1"/>
  <c r="Z20" i="24" s="1"/>
  <c r="AH20" i="24" s="1"/>
  <c r="L177" i="27"/>
  <c r="K337" i="27"/>
  <c r="K339" i="27" s="1"/>
  <c r="J357" i="27"/>
  <c r="J358" i="27" s="1"/>
  <c r="I352" i="27"/>
  <c r="L99" i="27"/>
  <c r="L115" i="27" s="1"/>
  <c r="L117" i="27" s="1"/>
  <c r="J337" i="27"/>
  <c r="J339" i="27" s="1"/>
  <c r="J340" i="27" s="1"/>
  <c r="I357" i="27"/>
  <c r="I358" i="27" s="1"/>
  <c r="K259" i="27"/>
  <c r="K261" i="27" s="1"/>
  <c r="J279" i="27"/>
  <c r="J247" i="27"/>
  <c r="L60" i="27"/>
  <c r="J234" i="27"/>
  <c r="J235" i="27" s="1"/>
  <c r="B421" i="27"/>
  <c r="B423" i="27" s="1"/>
  <c r="B424" i="27" s="1"/>
  <c r="B415" i="27"/>
  <c r="B417" i="27" s="1"/>
  <c r="C415" i="27"/>
  <c r="C417" i="27" s="1"/>
  <c r="C298" i="27"/>
  <c r="C300" i="27" s="1"/>
  <c r="B304" i="27"/>
  <c r="B306" i="27" s="1"/>
  <c r="B307" i="27" s="1"/>
  <c r="B298" i="27"/>
  <c r="B300" i="27" s="1"/>
  <c r="B265" i="27"/>
  <c r="B267" i="27" s="1"/>
  <c r="B268" i="27" s="1"/>
  <c r="C259" i="27"/>
  <c r="C261" i="27" s="1"/>
  <c r="B259" i="27"/>
  <c r="B261" i="27" s="1"/>
  <c r="B226" i="27"/>
  <c r="B228" i="27" s="1"/>
  <c r="B229" i="27" s="1"/>
  <c r="B220" i="27"/>
  <c r="B222" i="27" s="1"/>
  <c r="C220" i="27"/>
  <c r="C222" i="27" s="1"/>
  <c r="I33" i="27"/>
  <c r="C181" i="27"/>
  <c r="C183" i="27" s="1"/>
  <c r="B187" i="27"/>
  <c r="B189" i="27" s="1"/>
  <c r="B190" i="27" s="1"/>
  <c r="B181" i="27"/>
  <c r="B183" i="27" s="1"/>
  <c r="J195" i="27"/>
  <c r="J196" i="27" s="1"/>
  <c r="I248" i="27"/>
  <c r="I45" i="27" s="1"/>
  <c r="AA16" i="24" s="1"/>
  <c r="O33" i="52"/>
  <c r="K378" i="27"/>
  <c r="I32" i="27"/>
  <c r="J390" i="27"/>
  <c r="J391" i="27" s="1"/>
  <c r="K389" i="27"/>
  <c r="L387" i="27"/>
  <c r="K383" i="27"/>
  <c r="J208" i="27"/>
  <c r="K241" i="27"/>
  <c r="J397" i="27"/>
  <c r="J396" i="27"/>
  <c r="K233" i="27"/>
  <c r="K227" i="27"/>
  <c r="L231" i="27"/>
  <c r="K202" i="27"/>
  <c r="L120" i="27"/>
  <c r="L106" i="27"/>
  <c r="K181" i="27"/>
  <c r="K183" i="27" s="1"/>
  <c r="J201" i="27"/>
  <c r="I391" i="27"/>
  <c r="I404" i="27" s="1"/>
  <c r="I49" i="27" s="1"/>
  <c r="AA20" i="24" s="1"/>
  <c r="K193" i="27"/>
  <c r="K194" i="27"/>
  <c r="K188" i="27"/>
  <c r="L192" i="27"/>
  <c r="K199" i="27"/>
  <c r="K187" i="27"/>
  <c r="K220" i="27"/>
  <c r="K222" i="27" s="1"/>
  <c r="J240" i="27"/>
  <c r="L110" i="27"/>
  <c r="K130" i="27"/>
  <c r="J403" i="27"/>
  <c r="J189" i="27"/>
  <c r="J190" i="27" s="1"/>
  <c r="J228" i="27"/>
  <c r="J229" i="27" s="1"/>
  <c r="L237" i="27"/>
  <c r="L223" i="27"/>
  <c r="L198" i="27"/>
  <c r="L184" i="27"/>
  <c r="K238" i="27"/>
  <c r="K226" i="27"/>
  <c r="L393" i="27"/>
  <c r="L395" i="27" s="1"/>
  <c r="L379" i="27"/>
  <c r="K232" i="27"/>
  <c r="B148" i="27"/>
  <c r="B150" i="27" s="1"/>
  <c r="B151" i="27" s="1"/>
  <c r="C142" i="27"/>
  <c r="C144" i="27" s="1"/>
  <c r="B142" i="27"/>
  <c r="B144" i="27" s="1"/>
  <c r="C64" i="27"/>
  <c r="C66" i="27" s="1"/>
  <c r="B64" i="27"/>
  <c r="B66" i="27" s="1"/>
  <c r="B70" i="27"/>
  <c r="B72" i="27" s="1"/>
  <c r="F26" i="27"/>
  <c r="H26" i="27"/>
  <c r="V26" i="27"/>
  <c r="R26" i="27"/>
  <c r="W26" i="27"/>
  <c r="B26" i="27"/>
  <c r="G26" i="27"/>
  <c r="U26" i="27"/>
  <c r="J26" i="27"/>
  <c r="B98" i="27"/>
  <c r="D26" i="27"/>
  <c r="K26" i="27"/>
  <c r="L26" i="27"/>
  <c r="E26" i="27"/>
  <c r="T26" i="27"/>
  <c r="Q26" i="27"/>
  <c r="C26" i="27"/>
  <c r="S26" i="27"/>
  <c r="I26" i="27"/>
  <c r="P26" i="27"/>
  <c r="I131" i="27"/>
  <c r="I42" i="27" s="1"/>
  <c r="L325" i="27"/>
  <c r="L442" i="27"/>
  <c r="L364" i="27"/>
  <c r="L286" i="27"/>
  <c r="L280" i="27"/>
  <c r="L358" i="27"/>
  <c r="I326" i="27"/>
  <c r="I47" i="27" s="1"/>
  <c r="I170" i="27"/>
  <c r="I43" i="27" s="1"/>
  <c r="L169" i="27"/>
  <c r="J157" i="27"/>
  <c r="K148" i="27"/>
  <c r="K150" i="27" s="1"/>
  <c r="K151" i="27" s="1"/>
  <c r="K160" i="27"/>
  <c r="K154" i="27"/>
  <c r="K156" i="27" s="1"/>
  <c r="J162" i="27"/>
  <c r="J163" i="27" s="1"/>
  <c r="K142" i="27"/>
  <c r="K144" i="27" s="1"/>
  <c r="K145" i="27" s="1"/>
  <c r="K304" i="27"/>
  <c r="K306" i="27" s="1"/>
  <c r="K307" i="27" s="1"/>
  <c r="K316" i="27"/>
  <c r="K310" i="27"/>
  <c r="K312" i="27" s="1"/>
  <c r="J313" i="27"/>
  <c r="J318" i="27"/>
  <c r="K298" i="27"/>
  <c r="K300" i="27" s="1"/>
  <c r="K109" i="27"/>
  <c r="K111" i="27" s="1"/>
  <c r="K112" i="27" s="1"/>
  <c r="K121" i="27"/>
  <c r="K115" i="27"/>
  <c r="K117" i="27" s="1"/>
  <c r="J118" i="27"/>
  <c r="J123" i="27"/>
  <c r="K103" i="27"/>
  <c r="K105" i="27" s="1"/>
  <c r="B49" i="27"/>
  <c r="P40" i="52"/>
  <c r="Z16" i="24"/>
  <c r="AH16" i="24" s="1"/>
  <c r="Z15" i="24"/>
  <c r="AH15" i="24" s="1"/>
  <c r="AG14" i="24"/>
  <c r="AC20" i="24"/>
  <c r="P29" i="52"/>
  <c r="I36" i="27"/>
  <c r="I34" i="27"/>
  <c r="L28" i="27"/>
  <c r="J31" i="27"/>
  <c r="J30" i="27"/>
  <c r="J34" i="27"/>
  <c r="J35" i="27"/>
  <c r="L77" i="27"/>
  <c r="L71" i="27"/>
  <c r="P43" i="52"/>
  <c r="AH13" i="24"/>
  <c r="A36" i="26"/>
  <c r="B35" i="26"/>
  <c r="W209" i="27"/>
  <c r="V31" i="27"/>
  <c r="W287" i="27"/>
  <c r="W46" i="27" s="1"/>
  <c r="W170" i="27"/>
  <c r="W43" i="27" s="1"/>
  <c r="W365" i="27"/>
  <c r="W48" i="27" s="1"/>
  <c r="W443" i="27"/>
  <c r="W404" i="27"/>
  <c r="W49" i="27" s="1"/>
  <c r="W248" i="27"/>
  <c r="W45" i="27" s="1"/>
  <c r="W326" i="27"/>
  <c r="W47" i="27" s="1"/>
  <c r="V36" i="27"/>
  <c r="W111" i="27"/>
  <c r="W131" i="27" s="1"/>
  <c r="W42" i="27" s="1"/>
  <c r="W130" i="27"/>
  <c r="Q29" i="27"/>
  <c r="W36" i="27"/>
  <c r="V44" i="27"/>
  <c r="W32" i="27"/>
  <c r="Q41" i="27"/>
  <c r="V46" i="27"/>
  <c r="W31" i="27"/>
  <c r="S64" i="27"/>
  <c r="W58" i="24" s="1"/>
  <c r="W37" i="27"/>
  <c r="V35" i="27"/>
  <c r="V38" i="27"/>
  <c r="W35" i="27"/>
  <c r="V47" i="27"/>
  <c r="V30" i="27"/>
  <c r="V42" i="27"/>
  <c r="V49" i="27"/>
  <c r="V48" i="27"/>
  <c r="V32" i="27"/>
  <c r="W34" i="27"/>
  <c r="W33" i="27"/>
  <c r="V50" i="27"/>
  <c r="W38" i="27"/>
  <c r="V43" i="27"/>
  <c r="AH18" i="24"/>
  <c r="L239" i="27" l="1"/>
  <c r="L200" i="27"/>
  <c r="L202" i="27" s="1"/>
  <c r="K355" i="27"/>
  <c r="K357" i="27" s="1"/>
  <c r="K365" i="27" s="1"/>
  <c r="K48" i="27" s="1"/>
  <c r="L122" i="27"/>
  <c r="L124" i="27" s="1"/>
  <c r="L310" i="27"/>
  <c r="L312" i="27" s="1"/>
  <c r="L313" i="27" s="1"/>
  <c r="J37" i="27"/>
  <c r="J365" i="27"/>
  <c r="J48" i="27" s="1"/>
  <c r="L316" i="27"/>
  <c r="L318" i="27" s="1"/>
  <c r="I287" i="27"/>
  <c r="I46" i="27" s="1"/>
  <c r="AA17" i="24" s="1"/>
  <c r="J36" i="27"/>
  <c r="J287" i="27"/>
  <c r="J46" i="27" s="1"/>
  <c r="AB17" i="24" s="1"/>
  <c r="AJ17" i="24" s="1"/>
  <c r="L232" i="27"/>
  <c r="L226" i="27"/>
  <c r="L193" i="27"/>
  <c r="I365" i="27"/>
  <c r="I48" i="27" s="1"/>
  <c r="AA19" i="24" s="1"/>
  <c r="B340" i="27"/>
  <c r="B365" i="27" s="1"/>
  <c r="B36" i="27"/>
  <c r="C365" i="27"/>
  <c r="C48" i="27" s="1"/>
  <c r="U19" i="24" s="1"/>
  <c r="AC19" i="24" s="1"/>
  <c r="C36" i="27"/>
  <c r="L160" i="27"/>
  <c r="L162" i="27" s="1"/>
  <c r="L163" i="27" s="1"/>
  <c r="L154" i="27"/>
  <c r="L156" i="27" s="1"/>
  <c r="L157" i="27" s="1"/>
  <c r="L148" i="27"/>
  <c r="L150" i="27" s="1"/>
  <c r="L151" i="27" s="1"/>
  <c r="L187" i="27"/>
  <c r="L199" i="27"/>
  <c r="L109" i="27"/>
  <c r="L111" i="27" s="1"/>
  <c r="L112" i="27" s="1"/>
  <c r="L121" i="27"/>
  <c r="L123" i="27" s="1"/>
  <c r="L355" i="27"/>
  <c r="L357" i="27" s="1"/>
  <c r="L343" i="27"/>
  <c r="L345" i="27" s="1"/>
  <c r="L346" i="27" s="1"/>
  <c r="L349" i="27"/>
  <c r="L351" i="27" s="1"/>
  <c r="L352" i="27" s="1"/>
  <c r="K382" i="27"/>
  <c r="K384" i="27" s="1"/>
  <c r="K394" i="27"/>
  <c r="L376" i="27" s="1"/>
  <c r="L378" i="27" s="1"/>
  <c r="K265" i="27"/>
  <c r="K267" i="27" s="1"/>
  <c r="K34" i="27" s="1"/>
  <c r="K277" i="27"/>
  <c r="L271" i="27"/>
  <c r="L273" i="27" s="1"/>
  <c r="L274" i="27" s="1"/>
  <c r="L337" i="27"/>
  <c r="L339" i="27" s="1"/>
  <c r="L265" i="27"/>
  <c r="L267" i="27" s="1"/>
  <c r="L268" i="27" s="1"/>
  <c r="L277" i="27"/>
  <c r="L279" i="27" s="1"/>
  <c r="L382" i="27"/>
  <c r="L394" i="27"/>
  <c r="B418" i="27"/>
  <c r="B443" i="27" s="1"/>
  <c r="B38" i="27"/>
  <c r="C443" i="27"/>
  <c r="C50" i="27" s="1"/>
  <c r="U21" i="24" s="1"/>
  <c r="AC21" i="24" s="1"/>
  <c r="C38" i="27"/>
  <c r="B301" i="27"/>
  <c r="B326" i="27" s="1"/>
  <c r="B35" i="27"/>
  <c r="C326" i="27"/>
  <c r="C47" i="27" s="1"/>
  <c r="U18" i="24" s="1"/>
  <c r="AC18" i="24" s="1"/>
  <c r="C35" i="27"/>
  <c r="B262" i="27"/>
  <c r="B287" i="27" s="1"/>
  <c r="B34" i="27"/>
  <c r="C287" i="27"/>
  <c r="C46" i="27" s="1"/>
  <c r="U17" i="24" s="1"/>
  <c r="AC17" i="24" s="1"/>
  <c r="C34" i="27"/>
  <c r="C248" i="27"/>
  <c r="C45" i="27" s="1"/>
  <c r="U16" i="24" s="1"/>
  <c r="AC16" i="24" s="1"/>
  <c r="C33" i="27"/>
  <c r="B223" i="27"/>
  <c r="B248" i="27" s="1"/>
  <c r="B33" i="27"/>
  <c r="B184" i="27"/>
  <c r="B209" i="27" s="1"/>
  <c r="B32" i="27"/>
  <c r="C209" i="27"/>
  <c r="C44" i="27" s="1"/>
  <c r="U15" i="24" s="1"/>
  <c r="AC15" i="24" s="1"/>
  <c r="C32" i="27"/>
  <c r="K228" i="27"/>
  <c r="K229" i="27" s="1"/>
  <c r="J33" i="27"/>
  <c r="J404" i="27"/>
  <c r="J49" i="27" s="1"/>
  <c r="AB20" i="24" s="1"/>
  <c r="AJ20" i="24" s="1"/>
  <c r="L241" i="27"/>
  <c r="K208" i="27"/>
  <c r="K189" i="27"/>
  <c r="J32" i="27"/>
  <c r="K91" i="27"/>
  <c r="K403" i="27"/>
  <c r="K195" i="27"/>
  <c r="K196" i="27" s="1"/>
  <c r="K85" i="27"/>
  <c r="K397" i="27"/>
  <c r="L233" i="27"/>
  <c r="L227" i="27"/>
  <c r="L383" i="27"/>
  <c r="L389" i="27"/>
  <c r="L388" i="27"/>
  <c r="L130" i="27"/>
  <c r="K247" i="27"/>
  <c r="K234" i="27"/>
  <c r="L181" i="27"/>
  <c r="L183" i="27" s="1"/>
  <c r="K201" i="27"/>
  <c r="J248" i="27"/>
  <c r="J45" i="27" s="1"/>
  <c r="AB16" i="24" s="1"/>
  <c r="AJ16" i="24" s="1"/>
  <c r="L220" i="27"/>
  <c r="L222" i="27" s="1"/>
  <c r="K240" i="27"/>
  <c r="K390" i="27"/>
  <c r="L194" i="27"/>
  <c r="L188" i="27"/>
  <c r="J209" i="27"/>
  <c r="J44" i="27" s="1"/>
  <c r="AB15" i="24" s="1"/>
  <c r="AJ15" i="24" s="1"/>
  <c r="B31" i="27"/>
  <c r="B145" i="27"/>
  <c r="B170" i="27" s="1"/>
  <c r="B67" i="27"/>
  <c r="B29" i="27"/>
  <c r="B73" i="27"/>
  <c r="C92" i="27"/>
  <c r="C41" i="27" s="1"/>
  <c r="U12" i="24" s="1"/>
  <c r="C29" i="27"/>
  <c r="C170" i="27"/>
  <c r="C43" i="27" s="1"/>
  <c r="U14" i="24" s="1"/>
  <c r="AC14" i="24" s="1"/>
  <c r="C31" i="27"/>
  <c r="C103" i="27"/>
  <c r="C105" i="27" s="1"/>
  <c r="B109" i="27"/>
  <c r="B111" i="27" s="1"/>
  <c r="B112" i="27" s="1"/>
  <c r="B103" i="27"/>
  <c r="B105" i="27" s="1"/>
  <c r="B106" i="27" s="1"/>
  <c r="J131" i="27"/>
  <c r="J42" i="27" s="1"/>
  <c r="AB13" i="24" s="1"/>
  <c r="AJ13" i="24" s="1"/>
  <c r="J326" i="27"/>
  <c r="J47" i="27" s="1"/>
  <c r="AB18" i="24" s="1"/>
  <c r="AJ18" i="24" s="1"/>
  <c r="J170" i="27"/>
  <c r="J43" i="27" s="1"/>
  <c r="AB14" i="24" s="1"/>
  <c r="AJ14" i="24" s="1"/>
  <c r="K157" i="27"/>
  <c r="K162" i="27"/>
  <c r="K163" i="27" s="1"/>
  <c r="L142" i="27"/>
  <c r="L144" i="27" s="1"/>
  <c r="L145" i="27" s="1"/>
  <c r="K313" i="27"/>
  <c r="K318" i="27"/>
  <c r="L298" i="27"/>
  <c r="L300" i="27" s="1"/>
  <c r="L118" i="27"/>
  <c r="K118" i="27"/>
  <c r="K123" i="27"/>
  <c r="L103" i="27"/>
  <c r="L105" i="27" s="1"/>
  <c r="K35" i="27"/>
  <c r="AI16" i="24"/>
  <c r="AI20" i="24"/>
  <c r="AA14" i="24"/>
  <c r="AA13" i="24"/>
  <c r="AA15" i="24"/>
  <c r="AA18" i="24"/>
  <c r="K31" i="27"/>
  <c r="K30" i="27"/>
  <c r="L85" i="27"/>
  <c r="L91" i="27"/>
  <c r="L30" i="52"/>
  <c r="A37" i="26"/>
  <c r="B36" i="26"/>
  <c r="AE58" i="24"/>
  <c r="AC43" i="24"/>
  <c r="W30" i="27"/>
  <c r="R41" i="27"/>
  <c r="W50" i="27"/>
  <c r="W44" i="27"/>
  <c r="U53" i="24"/>
  <c r="L39" i="52" l="1"/>
  <c r="L228" i="27"/>
  <c r="L229" i="27" s="1"/>
  <c r="L189" i="27"/>
  <c r="L190" i="27" s="1"/>
  <c r="K385" i="27"/>
  <c r="K37" i="27"/>
  <c r="L384" i="27"/>
  <c r="L385" i="27" s="1"/>
  <c r="K396" i="27"/>
  <c r="AK20" i="24"/>
  <c r="L365" i="27"/>
  <c r="L48" i="27" s="1"/>
  <c r="P48" i="27"/>
  <c r="B48" i="27"/>
  <c r="K268" i="27"/>
  <c r="L259" i="27"/>
  <c r="L261" i="27" s="1"/>
  <c r="L287" i="27" s="1"/>
  <c r="L46" i="27" s="1"/>
  <c r="K279" i="27"/>
  <c r="B50" i="27"/>
  <c r="P50" i="27"/>
  <c r="B47" i="27"/>
  <c r="P47" i="27"/>
  <c r="B46" i="27"/>
  <c r="P46" i="27"/>
  <c r="AK16" i="24"/>
  <c r="B45" i="27"/>
  <c r="P45" i="27"/>
  <c r="B44" i="27"/>
  <c r="P44" i="27"/>
  <c r="Q40" i="52"/>
  <c r="S29" i="52"/>
  <c r="K33" i="27"/>
  <c r="L201" i="27"/>
  <c r="L240" i="27"/>
  <c r="Q29" i="52"/>
  <c r="R40" i="52"/>
  <c r="R29" i="52"/>
  <c r="L40" i="52"/>
  <c r="L29" i="52"/>
  <c r="S40" i="52"/>
  <c r="L208" i="27"/>
  <c r="L397" i="27"/>
  <c r="L396" i="27"/>
  <c r="K190" i="27"/>
  <c r="K209" i="27" s="1"/>
  <c r="K44" i="27" s="1"/>
  <c r="K32" i="27"/>
  <c r="L247" i="27"/>
  <c r="L234" i="27"/>
  <c r="K235" i="27"/>
  <c r="K248" i="27" s="1"/>
  <c r="K45" i="27" s="1"/>
  <c r="L33" i="27"/>
  <c r="K391" i="27"/>
  <c r="L390" i="27"/>
  <c r="L403" i="27"/>
  <c r="L195" i="27"/>
  <c r="L196" i="27" s="1"/>
  <c r="B92" i="27"/>
  <c r="P41" i="27" s="1"/>
  <c r="B131" i="27"/>
  <c r="P42" i="27" s="1"/>
  <c r="AC12" i="24"/>
  <c r="B30" i="27"/>
  <c r="L131" i="27"/>
  <c r="L42" i="27" s="1"/>
  <c r="L170" i="27"/>
  <c r="L43" i="27" s="1"/>
  <c r="C131" i="27"/>
  <c r="C42" i="27" s="1"/>
  <c r="U13" i="24" s="1"/>
  <c r="C30" i="27"/>
  <c r="B43" i="27"/>
  <c r="P43" i="27"/>
  <c r="K131" i="27"/>
  <c r="K42" i="27" s="1"/>
  <c r="K170" i="27"/>
  <c r="K43" i="27" s="1"/>
  <c r="K326" i="27"/>
  <c r="K47" i="27" s="1"/>
  <c r="L326" i="27"/>
  <c r="L47" i="27" s="1"/>
  <c r="AC53" i="24"/>
  <c r="Q33" i="52"/>
  <c r="AI17" i="24"/>
  <c r="AK17" i="24" s="1"/>
  <c r="L31" i="27"/>
  <c r="AI13" i="24"/>
  <c r="AI18" i="24"/>
  <c r="AK18" i="24" s="1"/>
  <c r="AI14" i="24"/>
  <c r="AK14" i="24" s="1"/>
  <c r="AI15" i="24"/>
  <c r="AK15" i="24" s="1"/>
  <c r="AI19" i="24"/>
  <c r="L35" i="27"/>
  <c r="AB19" i="24"/>
  <c r="K36" i="27"/>
  <c r="L30" i="27"/>
  <c r="L34" i="52"/>
  <c r="M30" i="52"/>
  <c r="A38" i="26"/>
  <c r="B37" i="26"/>
  <c r="AD43" i="24"/>
  <c r="S29" i="27"/>
  <c r="L32" i="27" l="1"/>
  <c r="K404" i="27"/>
  <c r="K49" i="27" s="1"/>
  <c r="L37" i="27"/>
  <c r="K287" i="27"/>
  <c r="K46" i="27" s="1"/>
  <c r="L34" i="27"/>
  <c r="L209" i="27"/>
  <c r="L44" i="27" s="1"/>
  <c r="L33" i="52"/>
  <c r="L42" i="52"/>
  <c r="J29" i="52"/>
  <c r="S43" i="52"/>
  <c r="S33" i="52"/>
  <c r="R43" i="52"/>
  <c r="R33" i="52"/>
  <c r="AD53" i="24"/>
  <c r="M33" i="52"/>
  <c r="Q43" i="52"/>
  <c r="B41" i="27"/>
  <c r="L391" i="27"/>
  <c r="L404" i="27" s="1"/>
  <c r="L49" i="27" s="1"/>
  <c r="B42" i="27"/>
  <c r="L235" i="27"/>
  <c r="L248" i="27" s="1"/>
  <c r="L45" i="27" s="1"/>
  <c r="L43" i="52"/>
  <c r="AC13" i="24"/>
  <c r="L32" i="52" s="1"/>
  <c r="L28" i="52"/>
  <c r="U22" i="24"/>
  <c r="U62" i="24" s="1"/>
  <c r="AK43" i="24"/>
  <c r="AJ19" i="24"/>
  <c r="AK19" i="24" s="1"/>
  <c r="L36" i="27"/>
  <c r="M34" i="52"/>
  <c r="B38" i="26"/>
  <c r="A39" i="26"/>
  <c r="T64" i="27"/>
  <c r="X58" i="24" s="1"/>
  <c r="AK13" i="24" l="1"/>
  <c r="L36" i="52"/>
  <c r="AC22" i="24"/>
  <c r="AC62" i="24" s="1"/>
  <c r="L47" i="52"/>
  <c r="A40" i="26"/>
  <c r="B39" i="26"/>
  <c r="AF58" i="24"/>
  <c r="S41" i="27"/>
  <c r="L49" i="52" l="1"/>
  <c r="I18" i="49" s="1"/>
  <c r="I20" i="49" s="1"/>
  <c r="N30" i="52"/>
  <c r="A41" i="26"/>
  <c r="B40" i="26"/>
  <c r="T29" i="27"/>
  <c r="N34" i="52" l="1"/>
  <c r="A42" i="26"/>
  <c r="B41" i="26"/>
  <c r="U64" i="27"/>
  <c r="Y58" i="24" s="1"/>
  <c r="B42" i="26" l="1"/>
  <c r="A43" i="26"/>
  <c r="AG58" i="24"/>
  <c r="T41" i="27"/>
  <c r="O30" i="52" l="1"/>
  <c r="A44" i="26"/>
  <c r="B43" i="26"/>
  <c r="U29" i="27"/>
  <c r="O34" i="52" l="1"/>
  <c r="A45" i="26"/>
  <c r="B44" i="26"/>
  <c r="V64" i="27"/>
  <c r="Z58" i="24" s="1"/>
  <c r="A46" i="26" l="1"/>
  <c r="B45" i="26"/>
  <c r="AH58" i="24"/>
  <c r="AK58" i="24" s="1"/>
  <c r="U41" i="27"/>
  <c r="P30" i="52" l="1"/>
  <c r="B46" i="26"/>
  <c r="A47" i="26"/>
  <c r="V29" i="27"/>
  <c r="P34" i="52" l="1"/>
  <c r="A48" i="26"/>
  <c r="B47" i="26"/>
  <c r="W64" i="27"/>
  <c r="A49" i="26" l="1"/>
  <c r="B48" i="26"/>
  <c r="V41" i="27"/>
  <c r="Q30" i="52" l="1"/>
  <c r="J30" i="52" s="1"/>
  <c r="A50" i="26"/>
  <c r="B49" i="26"/>
  <c r="Q34" i="52"/>
  <c r="J34" i="52" s="1"/>
  <c r="W29" i="27"/>
  <c r="AK53" i="24" l="1"/>
  <c r="B50" i="26"/>
  <c r="A51" i="26"/>
  <c r="A52" i="26" l="1"/>
  <c r="B51" i="26"/>
  <c r="W41" i="27"/>
  <c r="A53" i="26" l="1"/>
  <c r="B52" i="26"/>
  <c r="A54" i="26" l="1"/>
  <c r="B53" i="26"/>
  <c r="B54" i="26" l="1"/>
  <c r="A55" i="26"/>
  <c r="A56" i="26" l="1"/>
  <c r="B55" i="26"/>
  <c r="A57" i="26" l="1"/>
  <c r="B56" i="26"/>
  <c r="A58" i="26" l="1"/>
  <c r="B57" i="26"/>
  <c r="B58" i="26" l="1"/>
  <c r="A59" i="26"/>
  <c r="A60" i="26" l="1"/>
  <c r="B59" i="26"/>
  <c r="A61" i="26" l="1"/>
  <c r="B60" i="26"/>
  <c r="A62" i="26" l="1"/>
  <c r="B61" i="26"/>
  <c r="B62" i="26" l="1"/>
  <c r="A63" i="26"/>
  <c r="A64" i="26" l="1"/>
  <c r="B63" i="26"/>
  <c r="A65" i="26" l="1"/>
  <c r="B64" i="26"/>
  <c r="A66" i="26" l="1"/>
  <c r="B65" i="26"/>
  <c r="B66" i="26" l="1"/>
  <c r="A67" i="26"/>
  <c r="A68" i="26" l="1"/>
  <c r="B67" i="26"/>
  <c r="A69" i="26" l="1"/>
  <c r="B68" i="26"/>
  <c r="A70" i="26" l="1"/>
  <c r="B69" i="26"/>
  <c r="B70" i="26" l="1"/>
  <c r="A71" i="26"/>
  <c r="A72" i="26" l="1"/>
  <c r="B71" i="26"/>
  <c r="A73" i="26" l="1"/>
  <c r="B72" i="26"/>
  <c r="A74" i="26" l="1"/>
  <c r="B73" i="26"/>
  <c r="B74" i="26" l="1"/>
  <c r="A75" i="26"/>
  <c r="A76" i="26" l="1"/>
  <c r="B75" i="26"/>
  <c r="A77" i="26" l="1"/>
  <c r="B76" i="26"/>
  <c r="A78" i="26" l="1"/>
  <c r="B77" i="26"/>
  <c r="B78" i="26" l="1"/>
  <c r="A79" i="26"/>
  <c r="A80" i="26" l="1"/>
  <c r="B79" i="26"/>
  <c r="A81" i="26" l="1"/>
  <c r="B80" i="26"/>
  <c r="A82" i="26" l="1"/>
  <c r="B81" i="26"/>
  <c r="B82" i="26" l="1"/>
  <c r="A83" i="26"/>
  <c r="A84" i="26" l="1"/>
  <c r="B83" i="26"/>
  <c r="A85" i="26" l="1"/>
  <c r="B84" i="26"/>
  <c r="A86" i="26" l="1"/>
  <c r="B85" i="26"/>
  <c r="B86" i="26" l="1"/>
  <c r="A87" i="26"/>
  <c r="A88" i="26" l="1"/>
  <c r="B87" i="26"/>
  <c r="A89" i="26" l="1"/>
  <c r="B88" i="26"/>
  <c r="A90" i="26" l="1"/>
  <c r="B89" i="26"/>
  <c r="B90" i="26" l="1"/>
  <c r="A91" i="26"/>
  <c r="A92" i="26" l="1"/>
  <c r="B91" i="26"/>
  <c r="A93" i="26" l="1"/>
  <c r="B92" i="26"/>
  <c r="A94" i="26" l="1"/>
  <c r="B93" i="26"/>
  <c r="B94" i="26" l="1"/>
  <c r="A95" i="26"/>
  <c r="A96" i="26" l="1"/>
  <c r="B95" i="26"/>
  <c r="A97" i="26" l="1"/>
  <c r="B96" i="26"/>
  <c r="A98" i="26" l="1"/>
  <c r="B97" i="26"/>
  <c r="B98" i="26" l="1"/>
  <c r="A99" i="26"/>
  <c r="A100" i="26" l="1"/>
  <c r="B99" i="26"/>
  <c r="A101" i="26" l="1"/>
  <c r="B100" i="26"/>
  <c r="A102" i="26" l="1"/>
  <c r="B101" i="26"/>
  <c r="B102" i="26" l="1"/>
  <c r="A103" i="26"/>
  <c r="A104" i="26" l="1"/>
  <c r="B103" i="26"/>
  <c r="A105" i="26" l="1"/>
  <c r="B104" i="26"/>
  <c r="A106" i="26" l="1"/>
  <c r="B105" i="26"/>
  <c r="B106" i="26" l="1"/>
  <c r="A107" i="26"/>
  <c r="A108" i="26" l="1"/>
  <c r="B107" i="26"/>
  <c r="A109" i="26" l="1"/>
  <c r="B108" i="26"/>
  <c r="A110" i="26" l="1"/>
  <c r="B109" i="26"/>
  <c r="B110" i="26" l="1"/>
  <c r="A111" i="26"/>
  <c r="A112" i="26" l="1"/>
  <c r="B111" i="26"/>
  <c r="A113" i="26" l="1"/>
  <c r="B112" i="26"/>
  <c r="A114" i="26" l="1"/>
  <c r="B113" i="26"/>
  <c r="B114" i="26" l="1"/>
  <c r="A115" i="26"/>
  <c r="A116" i="26" l="1"/>
  <c r="B115" i="26"/>
  <c r="A117" i="26" l="1"/>
  <c r="B116" i="26"/>
  <c r="A118" i="26" l="1"/>
  <c r="B117" i="26"/>
  <c r="B118" i="26" l="1"/>
  <c r="A119" i="26"/>
  <c r="A120" i="26" l="1"/>
  <c r="B119" i="26"/>
  <c r="A121" i="26" l="1"/>
  <c r="B120" i="26"/>
  <c r="A122" i="26" l="1"/>
  <c r="B121" i="26"/>
  <c r="B122" i="26" l="1"/>
  <c r="A123" i="26"/>
  <c r="A124" i="26" l="1"/>
  <c r="B123" i="26"/>
  <c r="A125" i="26" l="1"/>
  <c r="B124" i="26"/>
  <c r="A126" i="26" l="1"/>
  <c r="B125" i="26"/>
  <c r="B126" i="26" l="1"/>
  <c r="A127" i="26"/>
  <c r="A128" i="26" l="1"/>
  <c r="B127" i="26"/>
  <c r="A129" i="26" l="1"/>
  <c r="B128" i="26"/>
  <c r="A130" i="26" l="1"/>
  <c r="B129" i="26"/>
  <c r="B130" i="26" l="1"/>
  <c r="A131" i="26"/>
  <c r="A132" i="26" l="1"/>
  <c r="B131" i="26"/>
  <c r="A133" i="26" l="1"/>
  <c r="B132" i="26"/>
  <c r="A134" i="26" l="1"/>
  <c r="B133" i="26"/>
  <c r="B134" i="26" l="1"/>
  <c r="A135" i="26"/>
  <c r="A136" i="26" l="1"/>
  <c r="B135" i="26"/>
  <c r="A137" i="26" l="1"/>
  <c r="B136" i="26"/>
  <c r="A138" i="26" l="1"/>
  <c r="B137" i="26"/>
  <c r="B138" i="26" l="1"/>
  <c r="A139" i="26"/>
  <c r="A140" i="26" l="1"/>
  <c r="B139" i="26"/>
  <c r="A141" i="26" l="1"/>
  <c r="B140" i="26"/>
  <c r="A142" i="26" l="1"/>
  <c r="B141" i="26"/>
  <c r="B142" i="26" l="1"/>
  <c r="A143" i="26"/>
  <c r="A144" i="26" l="1"/>
  <c r="B143" i="26"/>
  <c r="A145" i="26" l="1"/>
  <c r="B144" i="26"/>
  <c r="A146" i="26" l="1"/>
  <c r="B145" i="26"/>
  <c r="B146" i="26" l="1"/>
  <c r="A147" i="26"/>
  <c r="A148" i="26" l="1"/>
  <c r="B147" i="26"/>
  <c r="A149" i="26" l="1"/>
  <c r="B148" i="26"/>
  <c r="A150" i="26" l="1"/>
  <c r="B149" i="26"/>
  <c r="B150" i="26" l="1"/>
  <c r="A151" i="26"/>
  <c r="A152" i="26" l="1"/>
  <c r="B151" i="26"/>
  <c r="A153" i="26" l="1"/>
  <c r="B152" i="26"/>
  <c r="A154" i="26" l="1"/>
  <c r="B153" i="26"/>
  <c r="B154" i="26" l="1"/>
  <c r="A155" i="26"/>
  <c r="A156" i="26" l="1"/>
  <c r="B155" i="26"/>
  <c r="A157" i="26" l="1"/>
  <c r="B156" i="26"/>
  <c r="A158" i="26" l="1"/>
  <c r="B157" i="26"/>
  <c r="B158" i="26" l="1"/>
  <c r="A159" i="26"/>
  <c r="A160" i="26" l="1"/>
  <c r="B159" i="26"/>
  <c r="A161" i="26" l="1"/>
  <c r="B160" i="26"/>
  <c r="A162" i="26" l="1"/>
  <c r="B161" i="26"/>
  <c r="B162" i="26" l="1"/>
  <c r="A163" i="26"/>
  <c r="A164" i="26" l="1"/>
  <c r="B163" i="26"/>
  <c r="A165" i="26" l="1"/>
  <c r="B164" i="26"/>
  <c r="A166" i="26" l="1"/>
  <c r="B165" i="26"/>
  <c r="B166" i="26" l="1"/>
  <c r="A167" i="26"/>
  <c r="A168" i="26" l="1"/>
  <c r="B167" i="26"/>
  <c r="A169" i="26" l="1"/>
  <c r="B168" i="26"/>
  <c r="A170" i="26" l="1"/>
  <c r="B169" i="26"/>
  <c r="B170" i="26" l="1"/>
  <c r="A171" i="26"/>
  <c r="A172" i="26" l="1"/>
  <c r="B171" i="26"/>
  <c r="A173" i="26" l="1"/>
  <c r="B172" i="26"/>
  <c r="A174" i="26" l="1"/>
  <c r="B173" i="26"/>
  <c r="B174" i="26" l="1"/>
  <c r="A175" i="26"/>
  <c r="A176" i="26" l="1"/>
  <c r="B175" i="26"/>
  <c r="A177" i="26" l="1"/>
  <c r="B176" i="26"/>
  <c r="A178" i="26" l="1"/>
  <c r="B177" i="26"/>
  <c r="B178" i="26" l="1"/>
  <c r="A179" i="26"/>
  <c r="A180" i="26" l="1"/>
  <c r="B179" i="26"/>
  <c r="A181" i="26" l="1"/>
  <c r="B180" i="26"/>
  <c r="A182" i="26" l="1"/>
  <c r="B181" i="26"/>
  <c r="B182" i="26" l="1"/>
  <c r="A183" i="26"/>
  <c r="A184" i="26" l="1"/>
  <c r="B183" i="26"/>
  <c r="A185" i="26" l="1"/>
  <c r="B184" i="26"/>
  <c r="A186" i="26" l="1"/>
  <c r="B185" i="26"/>
  <c r="B186" i="26" l="1"/>
  <c r="A187" i="26"/>
  <c r="A188" i="26" l="1"/>
  <c r="B187" i="26"/>
  <c r="A189" i="26" l="1"/>
  <c r="B188" i="26"/>
  <c r="A190" i="26" l="1"/>
  <c r="B189" i="26"/>
  <c r="B190" i="26" l="1"/>
  <c r="A191" i="26"/>
  <c r="A192" i="26" l="1"/>
  <c r="B191" i="26"/>
  <c r="A193" i="26" l="1"/>
  <c r="B192" i="26"/>
  <c r="A194" i="26" l="1"/>
  <c r="B193" i="26"/>
  <c r="B194" i="26" l="1"/>
  <c r="A195" i="26"/>
  <c r="A196" i="26" l="1"/>
  <c r="B195" i="26"/>
  <c r="A197" i="26" l="1"/>
  <c r="B196" i="26"/>
  <c r="A198" i="26" l="1"/>
  <c r="B197" i="26"/>
  <c r="B198" i="26" l="1"/>
  <c r="A199" i="26"/>
  <c r="A200" i="26" l="1"/>
  <c r="B199" i="26"/>
  <c r="A201" i="26" l="1"/>
  <c r="B200" i="26"/>
  <c r="A202" i="26" l="1"/>
  <c r="B201" i="26"/>
  <c r="B202" i="26" l="1"/>
  <c r="A203" i="26"/>
  <c r="A204" i="26" l="1"/>
  <c r="B203" i="26"/>
  <c r="A205" i="26" l="1"/>
  <c r="B204" i="26"/>
  <c r="A206" i="26" l="1"/>
  <c r="B205" i="26"/>
  <c r="B206" i="26" l="1"/>
  <c r="A207" i="26"/>
  <c r="A208" i="26" l="1"/>
  <c r="B207" i="26"/>
  <c r="A209" i="26" l="1"/>
  <c r="B208" i="26"/>
  <c r="A210" i="26" l="1"/>
  <c r="B209" i="26"/>
  <c r="B210" i="26" l="1"/>
  <c r="A211" i="26"/>
  <c r="A212" i="26" l="1"/>
  <c r="B211" i="26"/>
  <c r="A213" i="26" l="1"/>
  <c r="B212" i="26"/>
  <c r="A214" i="26" l="1"/>
  <c r="B213" i="26"/>
  <c r="B214" i="26" l="1"/>
  <c r="A215" i="26"/>
  <c r="A216" i="26" l="1"/>
  <c r="B215" i="26"/>
  <c r="A217" i="26" l="1"/>
  <c r="B216" i="26"/>
  <c r="A218" i="26" l="1"/>
  <c r="B217" i="26"/>
  <c r="B218" i="26" l="1"/>
  <c r="A219" i="26"/>
  <c r="A220" i="26" l="1"/>
  <c r="B219" i="26"/>
  <c r="A221" i="26" l="1"/>
  <c r="B220" i="26"/>
  <c r="A222" i="26" l="1"/>
  <c r="B221" i="26"/>
  <c r="B222" i="26" l="1"/>
  <c r="A223" i="26"/>
  <c r="A224" i="26" l="1"/>
  <c r="B223" i="26"/>
  <c r="A225" i="26" l="1"/>
  <c r="B224" i="26"/>
  <c r="A226" i="26" l="1"/>
  <c r="B225" i="26"/>
  <c r="B226" i="26" l="1"/>
  <c r="A227" i="26"/>
  <c r="A228" i="26" l="1"/>
  <c r="B227" i="26"/>
  <c r="A229" i="26" l="1"/>
  <c r="B228" i="26"/>
  <c r="A230" i="26" l="1"/>
  <c r="B229" i="26"/>
  <c r="B230" i="26" l="1"/>
  <c r="A231" i="26"/>
  <c r="A232" i="26" l="1"/>
  <c r="B231" i="26"/>
  <c r="A233" i="26" l="1"/>
  <c r="B232" i="26"/>
  <c r="A234" i="26" l="1"/>
  <c r="B233" i="26"/>
  <c r="B234" i="26" l="1"/>
  <c r="A235" i="26"/>
  <c r="A236" i="26" l="1"/>
  <c r="B235" i="26"/>
  <c r="A237" i="26" l="1"/>
  <c r="B236" i="26"/>
  <c r="A238" i="26" l="1"/>
  <c r="B237" i="26"/>
  <c r="B238" i="26" l="1"/>
  <c r="A239" i="26"/>
  <c r="A240" i="26" l="1"/>
  <c r="B239" i="26"/>
  <c r="A241" i="26" l="1"/>
  <c r="B240" i="26"/>
  <c r="A242" i="26" l="1"/>
  <c r="B241" i="26"/>
  <c r="B242" i="26" l="1"/>
  <c r="A243" i="26"/>
  <c r="A244" i="26" l="1"/>
  <c r="B243" i="26"/>
  <c r="A245" i="26" l="1"/>
  <c r="B244" i="26"/>
  <c r="A246" i="26" l="1"/>
  <c r="B245" i="26"/>
  <c r="B246" i="26" l="1"/>
  <c r="A247" i="26"/>
  <c r="A248" i="26" l="1"/>
  <c r="B247" i="26"/>
  <c r="A249" i="26" l="1"/>
  <c r="B248" i="26"/>
  <c r="A250" i="26" l="1"/>
  <c r="B249" i="26"/>
  <c r="B250" i="26" l="1"/>
  <c r="A251" i="26"/>
  <c r="A252" i="26" l="1"/>
  <c r="B251" i="26"/>
  <c r="A253" i="26" l="1"/>
  <c r="B252" i="26"/>
  <c r="A254" i="26" l="1"/>
  <c r="B253" i="26"/>
  <c r="B254" i="26" l="1"/>
  <c r="A255" i="26"/>
  <c r="A256" i="26" l="1"/>
  <c r="B255" i="26"/>
  <c r="A257" i="26" l="1"/>
  <c r="B256" i="26"/>
  <c r="A258" i="26" l="1"/>
  <c r="B257" i="26"/>
  <c r="B258" i="26" l="1"/>
  <c r="A259" i="26"/>
  <c r="A260" i="26" l="1"/>
  <c r="B259" i="26"/>
  <c r="A261" i="26" l="1"/>
  <c r="B260" i="26"/>
  <c r="A262" i="26" l="1"/>
  <c r="B261" i="26"/>
  <c r="B262" i="26" l="1"/>
  <c r="A263" i="26"/>
  <c r="A264" i="26" l="1"/>
  <c r="B263" i="26"/>
  <c r="A265" i="26" l="1"/>
  <c r="B264" i="26"/>
  <c r="A266" i="26" l="1"/>
  <c r="B265" i="26"/>
  <c r="B266" i="26" l="1"/>
  <c r="A267" i="26"/>
  <c r="A268" i="26" l="1"/>
  <c r="B267" i="26"/>
  <c r="A269" i="26" l="1"/>
  <c r="B268" i="26"/>
  <c r="A270" i="26" l="1"/>
  <c r="B269" i="26"/>
  <c r="B270" i="26" l="1"/>
  <c r="A271" i="26"/>
  <c r="A272" i="26" l="1"/>
  <c r="B271" i="26"/>
  <c r="A273" i="26" l="1"/>
  <c r="B272" i="26"/>
  <c r="A274" i="26" l="1"/>
  <c r="B273" i="26"/>
  <c r="B274" i="26" l="1"/>
  <c r="A275" i="26"/>
  <c r="A276" i="26" l="1"/>
  <c r="B275" i="26"/>
  <c r="A277" i="26" l="1"/>
  <c r="B276" i="26"/>
  <c r="A278" i="26" l="1"/>
  <c r="B277" i="26"/>
  <c r="B278" i="26" l="1"/>
  <c r="A279" i="26"/>
  <c r="A280" i="26" l="1"/>
  <c r="B279" i="26"/>
  <c r="A281" i="26" l="1"/>
  <c r="B280" i="26"/>
  <c r="A282" i="26" l="1"/>
  <c r="B281" i="26"/>
  <c r="B282" i="26" l="1"/>
  <c r="A283" i="26"/>
  <c r="A284" i="26" l="1"/>
  <c r="B283" i="26"/>
  <c r="A285" i="26" l="1"/>
  <c r="B284" i="26"/>
  <c r="A286" i="26" l="1"/>
  <c r="B285" i="26"/>
  <c r="B286" i="26" l="1"/>
  <c r="A287" i="26"/>
  <c r="A288" i="26" l="1"/>
  <c r="B287" i="26"/>
  <c r="A289" i="26" l="1"/>
  <c r="B288" i="26"/>
  <c r="A290" i="26" l="1"/>
  <c r="B289" i="26"/>
  <c r="B290" i="26" l="1"/>
  <c r="A291" i="26"/>
  <c r="A292" i="26" l="1"/>
  <c r="B291" i="26"/>
  <c r="A293" i="26" l="1"/>
  <c r="B292" i="26"/>
  <c r="A294" i="26" l="1"/>
  <c r="B293" i="26"/>
  <c r="B294" i="26" l="1"/>
  <c r="A295" i="26"/>
  <c r="A296" i="26" l="1"/>
  <c r="B295" i="26"/>
  <c r="A297" i="26" l="1"/>
  <c r="B296" i="26"/>
  <c r="A298" i="26" l="1"/>
  <c r="B297" i="26"/>
  <c r="B298" i="26" l="1"/>
  <c r="A299" i="26"/>
  <c r="A300" i="26" l="1"/>
  <c r="B299" i="26"/>
  <c r="A301" i="26" l="1"/>
  <c r="B300" i="26"/>
  <c r="A302" i="26" l="1"/>
  <c r="B301" i="26"/>
  <c r="B302" i="26" l="1"/>
  <c r="A303" i="26"/>
  <c r="A304" i="26" l="1"/>
  <c r="B303" i="26"/>
  <c r="A305" i="26" l="1"/>
  <c r="B304" i="26"/>
  <c r="A306" i="26" l="1"/>
  <c r="B305" i="26"/>
  <c r="B306" i="26" l="1"/>
  <c r="A307" i="26"/>
  <c r="A308" i="26" l="1"/>
  <c r="B307" i="26"/>
  <c r="A309" i="26" l="1"/>
  <c r="B308" i="26"/>
  <c r="A310" i="26" l="1"/>
  <c r="B309" i="26"/>
  <c r="B310" i="26" l="1"/>
  <c r="A311" i="26"/>
  <c r="A312" i="26" l="1"/>
  <c r="B311" i="26"/>
  <c r="A313" i="26" l="1"/>
  <c r="B312" i="26"/>
  <c r="A314" i="26" l="1"/>
  <c r="B313" i="26"/>
  <c r="B314" i="26" l="1"/>
  <c r="A315" i="26"/>
  <c r="A316" i="26" l="1"/>
  <c r="B315" i="26"/>
  <c r="A317" i="26" l="1"/>
  <c r="B316" i="26"/>
  <c r="A318" i="26" l="1"/>
  <c r="B317" i="26"/>
  <c r="B318" i="26" l="1"/>
  <c r="A319" i="26"/>
  <c r="A320" i="26" l="1"/>
  <c r="B319" i="26"/>
  <c r="A321" i="26" l="1"/>
  <c r="B320" i="26"/>
  <c r="A322" i="26" l="1"/>
  <c r="B321" i="26"/>
  <c r="B322" i="26" l="1"/>
  <c r="A323" i="26"/>
  <c r="A324" i="26" l="1"/>
  <c r="B323" i="26"/>
  <c r="A325" i="26" l="1"/>
  <c r="B324" i="26"/>
  <c r="A326" i="26" l="1"/>
  <c r="B325" i="26"/>
  <c r="B326" i="26" l="1"/>
  <c r="A327" i="26"/>
  <c r="A328" i="26" l="1"/>
  <c r="B327" i="26"/>
  <c r="A329" i="26" l="1"/>
  <c r="B328" i="26"/>
  <c r="A330" i="26" l="1"/>
  <c r="B329" i="26"/>
  <c r="B330" i="26" l="1"/>
  <c r="A331" i="26"/>
  <c r="A332" i="26" l="1"/>
  <c r="B331" i="26"/>
  <c r="A333" i="26" l="1"/>
  <c r="B332" i="26"/>
  <c r="A334" i="26" l="1"/>
  <c r="B333" i="26"/>
  <c r="B334" i="26" l="1"/>
  <c r="A335" i="26"/>
  <c r="A336" i="26" l="1"/>
  <c r="B335" i="26"/>
  <c r="A337" i="26" l="1"/>
  <c r="B336" i="26"/>
  <c r="A338" i="26" l="1"/>
  <c r="B337" i="26"/>
  <c r="B338" i="26" l="1"/>
  <c r="A339" i="26"/>
  <c r="A340" i="26" l="1"/>
  <c r="B339" i="26"/>
  <c r="A341" i="26" l="1"/>
  <c r="B340" i="26"/>
  <c r="A342" i="26" l="1"/>
  <c r="B341" i="26"/>
  <c r="B342" i="26" l="1"/>
  <c r="A343" i="26"/>
  <c r="A344" i="26" l="1"/>
  <c r="B343" i="26"/>
  <c r="A345" i="26" l="1"/>
  <c r="B344" i="26"/>
  <c r="A346" i="26" l="1"/>
  <c r="B345" i="26"/>
  <c r="B346" i="26" l="1"/>
  <c r="A347" i="26"/>
  <c r="A348" i="26" l="1"/>
  <c r="B347" i="26"/>
  <c r="A349" i="26" l="1"/>
  <c r="B348" i="26"/>
  <c r="A350" i="26" l="1"/>
  <c r="B349" i="26"/>
  <c r="B350" i="26" l="1"/>
  <c r="A351" i="26"/>
  <c r="A352" i="26" l="1"/>
  <c r="B351" i="26"/>
  <c r="A353" i="26" l="1"/>
  <c r="B352" i="26"/>
  <c r="A354" i="26" l="1"/>
  <c r="B353" i="26"/>
  <c r="B354" i="26" l="1"/>
  <c r="A355" i="26"/>
  <c r="A356" i="26" l="1"/>
  <c r="B355" i="26"/>
  <c r="A357" i="26" l="1"/>
  <c r="B356" i="26"/>
  <c r="A358" i="26" l="1"/>
  <c r="B357" i="26"/>
  <c r="B358" i="26" l="1"/>
  <c r="A359" i="26"/>
  <c r="A360" i="26" l="1"/>
  <c r="B359" i="26"/>
  <c r="A361" i="26" l="1"/>
  <c r="B360" i="26"/>
  <c r="B361" i="26" l="1"/>
  <c r="A362" i="26"/>
  <c r="A363" i="26" l="1"/>
  <c r="B362" i="26"/>
  <c r="B363" i="26" l="1"/>
  <c r="A364" i="26"/>
  <c r="B364" i="26" l="1"/>
  <c r="A365" i="26"/>
  <c r="B365" i="26" l="1"/>
  <c r="A366" i="26"/>
  <c r="A367" i="26" l="1"/>
  <c r="B366" i="26"/>
  <c r="A368" i="26" l="1"/>
  <c r="B367" i="26"/>
  <c r="B368" i="26" l="1"/>
  <c r="A369" i="26"/>
  <c r="B369" i="26" l="1"/>
  <c r="A370" i="26"/>
  <c r="A371" i="26" l="1"/>
  <c r="B370" i="26"/>
  <c r="A372" i="26" l="1"/>
  <c r="B371" i="26"/>
  <c r="B372" i="26" l="1"/>
  <c r="A373" i="26"/>
  <c r="B373" i="26" l="1"/>
  <c r="A374" i="26"/>
  <c r="A375" i="26" l="1"/>
  <c r="B374" i="26"/>
  <c r="B375" i="26" l="1"/>
  <c r="A376" i="26"/>
  <c r="B376" i="26" l="1"/>
  <c r="A377" i="26"/>
  <c r="B377" i="26" l="1"/>
  <c r="A378" i="26"/>
  <c r="A379" i="26" l="1"/>
  <c r="B378" i="26"/>
  <c r="B379" i="26" l="1"/>
  <c r="A380" i="26"/>
  <c r="B380" i="26" l="1"/>
  <c r="A381" i="26"/>
  <c r="B381" i="26" l="1"/>
  <c r="A382" i="26"/>
  <c r="A383" i="26" l="1"/>
  <c r="B382" i="26"/>
  <c r="B383" i="26" l="1"/>
  <c r="A384" i="26"/>
  <c r="B384" i="26" l="1"/>
  <c r="A385" i="26"/>
  <c r="B385" i="26" l="1"/>
  <c r="A386" i="26"/>
  <c r="A387" i="26" l="1"/>
  <c r="B386" i="26"/>
  <c r="B387" i="26" l="1"/>
  <c r="A388" i="26"/>
  <c r="B388" i="26" l="1"/>
  <c r="A389" i="26"/>
  <c r="B389" i="26" l="1"/>
  <c r="A390" i="26"/>
  <c r="A391" i="26" l="1"/>
  <c r="B390" i="26"/>
  <c r="A392" i="26" l="1"/>
  <c r="B391" i="26"/>
  <c r="B392" i="26" l="1"/>
  <c r="A393" i="26"/>
  <c r="A394" i="26" l="1"/>
  <c r="B393" i="26"/>
  <c r="A395" i="26" l="1"/>
  <c r="B394" i="26"/>
  <c r="A396" i="26" l="1"/>
  <c r="B395" i="26"/>
  <c r="B396" i="26" l="1"/>
  <c r="A397" i="26"/>
  <c r="A398" i="26" l="1"/>
  <c r="B397" i="26"/>
  <c r="A399" i="26" l="1"/>
  <c r="B398" i="26"/>
  <c r="A400" i="26" l="1"/>
  <c r="B399" i="26"/>
  <c r="B400" i="26" l="1"/>
  <c r="A401" i="26"/>
  <c r="A402" i="26" l="1"/>
  <c r="B401" i="26"/>
  <c r="A403" i="26" l="1"/>
  <c r="B402" i="26"/>
  <c r="A404" i="26" l="1"/>
  <c r="B403" i="26"/>
  <c r="B404" i="26" l="1"/>
  <c r="A405" i="26"/>
  <c r="A406" i="26" l="1"/>
  <c r="B405" i="26"/>
  <c r="A407" i="26" l="1"/>
  <c r="B406" i="26"/>
  <c r="A408" i="26" l="1"/>
  <c r="B407" i="26"/>
  <c r="B408" i="26" l="1"/>
  <c r="A409" i="26"/>
  <c r="A410" i="26" l="1"/>
  <c r="B409" i="26"/>
  <c r="A411" i="26" l="1"/>
  <c r="B410" i="26"/>
  <c r="A412" i="26" l="1"/>
  <c r="B411" i="26"/>
  <c r="B412" i="26" l="1"/>
  <c r="A413" i="26"/>
  <c r="A414" i="26" l="1"/>
  <c r="B413" i="26"/>
  <c r="A415" i="26" l="1"/>
  <c r="B414" i="26"/>
  <c r="A416" i="26" l="1"/>
  <c r="B415" i="26"/>
  <c r="B416" i="26" l="1"/>
  <c r="A417" i="26"/>
  <c r="A418" i="26" l="1"/>
  <c r="B417" i="26"/>
  <c r="A419" i="26" l="1"/>
  <c r="B418" i="26"/>
  <c r="A420" i="26" l="1"/>
  <c r="B419" i="26"/>
  <c r="B420" i="26" l="1"/>
  <c r="A421" i="26"/>
  <c r="A422" i="26" l="1"/>
  <c r="B421" i="26"/>
  <c r="A423" i="26" l="1"/>
  <c r="B422" i="26"/>
  <c r="A424" i="26" l="1"/>
  <c r="B423" i="26"/>
  <c r="B424" i="26" l="1"/>
  <c r="A425" i="26"/>
  <c r="A426" i="26" l="1"/>
  <c r="B425" i="26"/>
  <c r="A427" i="26" l="1"/>
  <c r="B426" i="26"/>
  <c r="A428" i="26" l="1"/>
  <c r="B427" i="26"/>
  <c r="B428" i="26" l="1"/>
  <c r="A429" i="26"/>
  <c r="A430" i="26" l="1"/>
  <c r="B429" i="26"/>
  <c r="A431" i="26" l="1"/>
  <c r="B430" i="26"/>
  <c r="A432" i="26" l="1"/>
  <c r="B431" i="26"/>
  <c r="B432" i="26" l="1"/>
  <c r="A433" i="26"/>
  <c r="A434" i="26" l="1"/>
  <c r="B433" i="26"/>
  <c r="A435" i="26" l="1"/>
  <c r="B434" i="26"/>
  <c r="A436" i="26" l="1"/>
  <c r="B435" i="26"/>
  <c r="B436" i="26" l="1"/>
  <c r="A437" i="26"/>
  <c r="A438" i="26" l="1"/>
  <c r="B437" i="26"/>
  <c r="A439" i="26" l="1"/>
  <c r="B438" i="26"/>
  <c r="A440" i="26" l="1"/>
  <c r="B439" i="26"/>
  <c r="B440" i="26" l="1"/>
  <c r="A441" i="26"/>
  <c r="A442" i="26" l="1"/>
  <c r="B441" i="26"/>
  <c r="A443" i="26" l="1"/>
  <c r="B442" i="26"/>
  <c r="A444" i="26" l="1"/>
  <c r="B443" i="26"/>
  <c r="B444" i="26" l="1"/>
  <c r="A445" i="26"/>
  <c r="A446" i="26" l="1"/>
  <c r="B445" i="26"/>
  <c r="A447" i="26" l="1"/>
  <c r="B446" i="26"/>
  <c r="A448" i="26" l="1"/>
  <c r="B447" i="26"/>
  <c r="B448" i="26" l="1"/>
  <c r="A449" i="26"/>
  <c r="A450" i="26" l="1"/>
  <c r="B449" i="26"/>
  <c r="A451" i="26" l="1"/>
  <c r="B450" i="26"/>
  <c r="A452" i="26" l="1"/>
  <c r="B451" i="26"/>
  <c r="B452" i="26" l="1"/>
  <c r="A453" i="26"/>
  <c r="A454" i="26" l="1"/>
  <c r="B453" i="26"/>
  <c r="A455" i="26" l="1"/>
  <c r="B454" i="26"/>
  <c r="A456" i="26" l="1"/>
  <c r="B455" i="26"/>
  <c r="B456" i="26" l="1"/>
  <c r="A457" i="26"/>
  <c r="A458" i="26" l="1"/>
  <c r="B457" i="26"/>
  <c r="A459" i="26" l="1"/>
  <c r="B458" i="26"/>
  <c r="A460" i="26" l="1"/>
  <c r="B459" i="26"/>
  <c r="B460" i="26" l="1"/>
  <c r="A461" i="26"/>
  <c r="A462" i="26" l="1"/>
  <c r="B461" i="26"/>
  <c r="A463" i="26" l="1"/>
  <c r="B462" i="26"/>
  <c r="A464" i="26" l="1"/>
  <c r="B463" i="26"/>
  <c r="B464" i="26" l="1"/>
  <c r="A465" i="26"/>
  <c r="A466" i="26" l="1"/>
  <c r="B465" i="26"/>
  <c r="A467" i="26" l="1"/>
  <c r="B466" i="26"/>
  <c r="A468" i="26" l="1"/>
  <c r="B467" i="26"/>
  <c r="B468" i="26" l="1"/>
  <c r="A469" i="26"/>
  <c r="A470" i="26" l="1"/>
  <c r="B469" i="26"/>
  <c r="A471" i="26" l="1"/>
  <c r="B470" i="26"/>
  <c r="A472" i="26" l="1"/>
  <c r="B471" i="26"/>
  <c r="B472" i="26" l="1"/>
  <c r="A473" i="26"/>
  <c r="A474" i="26" l="1"/>
  <c r="B473" i="26"/>
  <c r="A475" i="26" l="1"/>
  <c r="B474" i="26"/>
  <c r="A476" i="26" l="1"/>
  <c r="B475" i="26"/>
  <c r="B476" i="26" l="1"/>
  <c r="A477" i="26"/>
  <c r="A478" i="26" l="1"/>
  <c r="B477" i="26"/>
  <c r="A479" i="26" l="1"/>
  <c r="B478" i="26"/>
  <c r="A480" i="26" l="1"/>
  <c r="B479" i="26"/>
  <c r="B480" i="26" l="1"/>
  <c r="A481" i="26"/>
  <c r="A482" i="26" l="1"/>
  <c r="B481" i="26"/>
  <c r="A483" i="26" l="1"/>
  <c r="B482" i="26"/>
  <c r="A484" i="26" l="1"/>
  <c r="B483" i="26"/>
  <c r="B484" i="26" l="1"/>
  <c r="A485" i="26"/>
  <c r="A486" i="26" l="1"/>
  <c r="B485" i="26"/>
  <c r="A487" i="26" l="1"/>
  <c r="B486" i="26"/>
  <c r="A488" i="26" l="1"/>
  <c r="B487" i="26"/>
  <c r="B488" i="26" l="1"/>
  <c r="A489" i="26"/>
  <c r="A490" i="26" l="1"/>
  <c r="B489" i="26"/>
  <c r="A491" i="26" l="1"/>
  <c r="B490" i="26"/>
  <c r="A492" i="26" l="1"/>
  <c r="B491" i="26"/>
  <c r="B492" i="26" l="1"/>
  <c r="A493" i="26"/>
  <c r="A494" i="26" l="1"/>
  <c r="B493" i="26"/>
  <c r="A495" i="26" l="1"/>
  <c r="B494" i="26"/>
  <c r="A496" i="26" l="1"/>
  <c r="B495" i="26"/>
  <c r="B496" i="26" l="1"/>
  <c r="A497" i="26"/>
  <c r="A498" i="26" l="1"/>
  <c r="B497" i="26"/>
  <c r="A499" i="26" l="1"/>
  <c r="B498" i="26"/>
  <c r="A500" i="26" l="1"/>
  <c r="B499" i="26"/>
  <c r="B500" i="26" l="1"/>
  <c r="A501" i="26"/>
  <c r="A502" i="26" l="1"/>
  <c r="B501" i="26"/>
  <c r="A503" i="26" l="1"/>
  <c r="B502" i="26"/>
  <c r="A504" i="26" l="1"/>
  <c r="B503" i="26"/>
  <c r="B504" i="26" l="1"/>
  <c r="A505" i="26"/>
  <c r="A506" i="26" l="1"/>
  <c r="B505" i="26"/>
  <c r="A507" i="26" l="1"/>
  <c r="B506" i="26"/>
  <c r="A508" i="26" l="1"/>
  <c r="B507" i="26"/>
  <c r="B508" i="26" l="1"/>
  <c r="A509" i="26"/>
  <c r="A510" i="26" l="1"/>
  <c r="B509" i="26"/>
  <c r="A511" i="26" l="1"/>
  <c r="B510" i="26"/>
  <c r="A512" i="26" l="1"/>
  <c r="B511" i="26"/>
  <c r="B512" i="26" l="1"/>
  <c r="A513" i="26"/>
  <c r="A514" i="26" l="1"/>
  <c r="B513" i="26"/>
  <c r="A515" i="26" l="1"/>
  <c r="B514" i="26"/>
  <c r="A516" i="26" l="1"/>
  <c r="B515" i="26"/>
  <c r="B516" i="26" l="1"/>
  <c r="A517" i="26"/>
  <c r="A518" i="26" l="1"/>
  <c r="B517" i="26"/>
  <c r="A519" i="26" l="1"/>
  <c r="B518" i="26"/>
  <c r="A520" i="26" l="1"/>
  <c r="B519" i="26"/>
  <c r="B520" i="26" l="1"/>
  <c r="A521" i="26"/>
  <c r="A522" i="26" l="1"/>
  <c r="B521" i="26"/>
  <c r="A523" i="26" l="1"/>
  <c r="B522" i="26"/>
  <c r="A524" i="26" l="1"/>
  <c r="B523" i="26"/>
  <c r="B524" i="26" l="1"/>
  <c r="A525" i="26"/>
  <c r="A526" i="26" l="1"/>
  <c r="B525" i="26"/>
  <c r="A527" i="26" l="1"/>
  <c r="B526" i="26"/>
  <c r="A528" i="26" l="1"/>
  <c r="B527" i="26"/>
  <c r="B528" i="26" l="1"/>
  <c r="A529" i="26"/>
  <c r="A530" i="26" l="1"/>
  <c r="B529" i="26"/>
  <c r="A531" i="26" l="1"/>
  <c r="B530" i="26"/>
  <c r="A532" i="26" l="1"/>
  <c r="B531" i="26"/>
  <c r="B532" i="26" l="1"/>
  <c r="A533" i="26"/>
  <c r="A534" i="26" l="1"/>
  <c r="B533" i="26"/>
  <c r="A535" i="26" l="1"/>
  <c r="B534" i="26"/>
  <c r="A536" i="26" l="1"/>
  <c r="B535" i="26"/>
  <c r="B536" i="26" l="1"/>
  <c r="A537" i="26"/>
  <c r="A538" i="26" l="1"/>
  <c r="B537" i="26"/>
  <c r="A539" i="26" l="1"/>
  <c r="B538" i="26"/>
  <c r="A540" i="26" l="1"/>
  <c r="B539" i="26"/>
  <c r="B540" i="26" l="1"/>
  <c r="A541" i="26"/>
  <c r="A542" i="26" l="1"/>
  <c r="B541" i="26"/>
  <c r="A543" i="26" l="1"/>
  <c r="B542" i="26"/>
  <c r="A544" i="26" l="1"/>
  <c r="B543" i="26"/>
  <c r="B544" i="26" l="1"/>
  <c r="A545" i="26"/>
  <c r="A546" i="26" l="1"/>
  <c r="B545" i="26"/>
  <c r="A547" i="26" l="1"/>
  <c r="B546" i="26"/>
  <c r="A548" i="26" l="1"/>
  <c r="B547" i="26"/>
  <c r="B548" i="26" l="1"/>
  <c r="A549" i="26"/>
  <c r="A550" i="26" l="1"/>
  <c r="B549" i="26"/>
  <c r="A551" i="26" l="1"/>
  <c r="B550" i="26"/>
  <c r="A552" i="26" l="1"/>
  <c r="B551" i="26"/>
  <c r="B552" i="26" l="1"/>
  <c r="A553" i="26"/>
  <c r="A554" i="26" l="1"/>
  <c r="B553" i="26"/>
  <c r="A555" i="26" l="1"/>
  <c r="B554" i="26"/>
  <c r="A556" i="26" l="1"/>
  <c r="B555" i="26"/>
  <c r="B556" i="26" l="1"/>
  <c r="A557" i="26"/>
  <c r="A558" i="26" l="1"/>
  <c r="B557" i="26"/>
  <c r="A559" i="26" l="1"/>
  <c r="B558" i="26"/>
  <c r="A560" i="26" l="1"/>
  <c r="B559" i="26"/>
  <c r="B560" i="26" l="1"/>
  <c r="A561" i="26"/>
  <c r="A562" i="26" l="1"/>
  <c r="B561" i="26"/>
  <c r="A563" i="26" l="1"/>
  <c r="B562" i="26"/>
  <c r="A564" i="26" l="1"/>
  <c r="B563" i="26"/>
  <c r="B564" i="26" l="1"/>
  <c r="A565" i="26"/>
  <c r="A566" i="26" l="1"/>
  <c r="B565" i="26"/>
  <c r="A567" i="26" l="1"/>
  <c r="B566" i="26"/>
  <c r="A568" i="26" l="1"/>
  <c r="B567" i="26"/>
  <c r="B568" i="26" l="1"/>
  <c r="A569" i="26"/>
  <c r="A570" i="26" l="1"/>
  <c r="B569" i="26"/>
  <c r="A571" i="26" l="1"/>
  <c r="B570" i="26"/>
  <c r="A572" i="26" l="1"/>
  <c r="B571" i="26"/>
  <c r="B572" i="26" l="1"/>
  <c r="A573" i="26"/>
  <c r="A574" i="26" l="1"/>
  <c r="B573" i="26"/>
  <c r="A575" i="26" l="1"/>
  <c r="B574" i="26"/>
  <c r="A576" i="26" l="1"/>
  <c r="B575" i="26"/>
  <c r="B576" i="26" l="1"/>
  <c r="A577" i="26"/>
  <c r="A578" i="26" l="1"/>
  <c r="B577" i="26"/>
  <c r="A579" i="26" l="1"/>
  <c r="B578" i="26"/>
  <c r="A580" i="26" l="1"/>
  <c r="B579" i="26"/>
  <c r="B580" i="26" l="1"/>
  <c r="A581" i="26"/>
  <c r="A582" i="26" l="1"/>
  <c r="B581" i="26"/>
  <c r="A583" i="26" l="1"/>
  <c r="B582" i="26"/>
  <c r="A584" i="26" l="1"/>
  <c r="B583" i="26"/>
  <c r="B584" i="26" l="1"/>
  <c r="A585" i="26"/>
  <c r="A586" i="26" l="1"/>
  <c r="B585" i="26"/>
  <c r="A587" i="26" l="1"/>
  <c r="B586" i="26"/>
  <c r="A588" i="26" l="1"/>
  <c r="B587" i="26"/>
  <c r="B588" i="26" l="1"/>
  <c r="A589" i="26"/>
  <c r="A590" i="26" l="1"/>
  <c r="B589" i="26"/>
  <c r="A591" i="26" l="1"/>
  <c r="B590" i="26"/>
  <c r="A592" i="26" l="1"/>
  <c r="B591" i="26"/>
  <c r="B592" i="26" l="1"/>
  <c r="A593" i="26"/>
  <c r="A594" i="26" l="1"/>
  <c r="B593" i="26"/>
  <c r="A595" i="26" l="1"/>
  <c r="B594" i="26"/>
  <c r="A596" i="26" l="1"/>
  <c r="B595" i="26"/>
  <c r="B596" i="26" l="1"/>
  <c r="A597" i="26"/>
  <c r="A598" i="26" l="1"/>
  <c r="B597" i="26"/>
  <c r="A599" i="26" l="1"/>
  <c r="B598" i="26"/>
  <c r="A600" i="26" l="1"/>
  <c r="B599" i="26"/>
  <c r="B600" i="26" l="1"/>
  <c r="A601" i="26"/>
  <c r="A602" i="26" l="1"/>
  <c r="B601" i="26"/>
  <c r="A603" i="26" l="1"/>
  <c r="B602" i="26"/>
  <c r="A604" i="26" l="1"/>
  <c r="B603" i="26"/>
  <c r="B604" i="26" l="1"/>
  <c r="A605" i="26"/>
  <c r="A606" i="26" l="1"/>
  <c r="B605" i="26"/>
  <c r="A607" i="26" l="1"/>
  <c r="B606" i="26"/>
  <c r="A608" i="26" l="1"/>
  <c r="B607" i="26"/>
  <c r="B608" i="26" l="1"/>
  <c r="A609" i="26"/>
  <c r="A610" i="26" l="1"/>
  <c r="B609" i="26"/>
  <c r="A611" i="26" l="1"/>
  <c r="B610" i="26"/>
  <c r="A612" i="26" l="1"/>
  <c r="B611" i="26"/>
  <c r="B612" i="26" l="1"/>
  <c r="A613" i="26"/>
  <c r="A614" i="26" l="1"/>
  <c r="B613" i="26"/>
  <c r="A615" i="26" l="1"/>
  <c r="B614" i="26"/>
  <c r="A616" i="26" l="1"/>
  <c r="B615" i="26"/>
  <c r="B616" i="26" l="1"/>
  <c r="A617" i="26"/>
  <c r="A618" i="26" l="1"/>
  <c r="B617" i="26"/>
  <c r="A619" i="26" l="1"/>
  <c r="B618" i="26"/>
  <c r="A620" i="26" l="1"/>
  <c r="B619" i="26"/>
  <c r="B620" i="26" l="1"/>
  <c r="A621" i="26"/>
  <c r="A622" i="26" l="1"/>
  <c r="B621" i="26"/>
  <c r="A623" i="26" l="1"/>
  <c r="B622" i="26"/>
  <c r="A624" i="26" l="1"/>
  <c r="B623" i="26"/>
  <c r="B624" i="26" l="1"/>
  <c r="A625" i="26"/>
  <c r="A626" i="26" l="1"/>
  <c r="B625" i="26"/>
  <c r="A627" i="26" l="1"/>
  <c r="B626" i="26"/>
  <c r="A628" i="26" l="1"/>
  <c r="B627" i="26"/>
  <c r="B628" i="26" l="1"/>
  <c r="A629" i="26"/>
  <c r="A630" i="26" l="1"/>
  <c r="B629" i="26"/>
  <c r="A631" i="26" l="1"/>
  <c r="B630" i="26"/>
  <c r="A632" i="26" l="1"/>
  <c r="B631" i="26"/>
  <c r="B632" i="26" l="1"/>
  <c r="A633" i="26"/>
  <c r="A634" i="26" l="1"/>
  <c r="B633" i="26"/>
  <c r="A635" i="26" l="1"/>
  <c r="B634" i="26"/>
  <c r="A636" i="26" l="1"/>
  <c r="B635" i="26"/>
  <c r="B636" i="26" l="1"/>
  <c r="A637" i="26"/>
  <c r="A638" i="26" l="1"/>
  <c r="B637" i="26"/>
  <c r="A639" i="26" l="1"/>
  <c r="B638" i="26"/>
  <c r="A640" i="26" l="1"/>
  <c r="B639" i="26"/>
  <c r="B640" i="26" l="1"/>
  <c r="A641" i="26"/>
  <c r="A642" i="26" l="1"/>
  <c r="B641" i="26"/>
  <c r="A643" i="26" l="1"/>
  <c r="B642" i="26"/>
  <c r="A644" i="26" l="1"/>
  <c r="B643" i="26"/>
  <c r="B644" i="26" l="1"/>
  <c r="A645" i="26"/>
  <c r="A646" i="26" l="1"/>
  <c r="B645" i="26"/>
  <c r="A647" i="26" l="1"/>
  <c r="B646" i="26"/>
  <c r="A648" i="26" l="1"/>
  <c r="B647" i="26"/>
  <c r="B648" i="26" l="1"/>
  <c r="A649" i="26"/>
  <c r="A650" i="26" l="1"/>
  <c r="B649" i="26"/>
  <c r="A651" i="26" l="1"/>
  <c r="B650" i="26"/>
  <c r="A652" i="26" l="1"/>
  <c r="B651" i="26"/>
  <c r="B652" i="26" l="1"/>
  <c r="A653" i="26"/>
  <c r="A654" i="26" l="1"/>
  <c r="B653" i="26"/>
  <c r="A655" i="26" l="1"/>
  <c r="B654" i="26"/>
  <c r="A656" i="26" l="1"/>
  <c r="B655" i="26"/>
  <c r="B656" i="26" l="1"/>
  <c r="A657" i="26"/>
  <c r="A658" i="26" l="1"/>
  <c r="B657" i="26"/>
  <c r="A659" i="26" l="1"/>
  <c r="B658" i="26"/>
  <c r="A660" i="26" l="1"/>
  <c r="B659" i="26"/>
  <c r="B660" i="26" l="1"/>
  <c r="A661" i="26"/>
  <c r="A662" i="26" l="1"/>
  <c r="B661" i="26"/>
  <c r="A663" i="26" l="1"/>
  <c r="B662" i="26"/>
  <c r="A664" i="26" l="1"/>
  <c r="B663" i="26"/>
  <c r="B664" i="26" l="1"/>
  <c r="A665" i="26"/>
  <c r="A666" i="26" l="1"/>
  <c r="B665" i="26"/>
  <c r="A667" i="26" l="1"/>
  <c r="B666" i="26"/>
  <c r="A668" i="26" l="1"/>
  <c r="B667" i="26"/>
  <c r="B668" i="26" l="1"/>
  <c r="A669" i="26"/>
  <c r="A670" i="26" l="1"/>
  <c r="B669" i="26"/>
  <c r="A671" i="26" l="1"/>
  <c r="B670" i="26"/>
  <c r="A672" i="26" l="1"/>
  <c r="B671" i="26"/>
  <c r="B672" i="26" l="1"/>
  <c r="A673" i="26"/>
  <c r="A674" i="26" l="1"/>
  <c r="B673" i="26"/>
  <c r="A675" i="26" l="1"/>
  <c r="B674" i="26"/>
  <c r="A676" i="26" l="1"/>
  <c r="B675" i="26"/>
  <c r="B676" i="26" l="1"/>
  <c r="A677" i="26"/>
  <c r="A678" i="26" l="1"/>
  <c r="B677" i="26"/>
  <c r="A679" i="26" l="1"/>
  <c r="B678" i="26"/>
  <c r="A680" i="26" l="1"/>
  <c r="B679" i="26"/>
  <c r="B680" i="26" l="1"/>
  <c r="A681" i="26"/>
  <c r="A682" i="26" l="1"/>
  <c r="B681" i="26"/>
  <c r="A683" i="26" l="1"/>
  <c r="B682" i="26"/>
  <c r="A684" i="26" l="1"/>
  <c r="B683" i="26"/>
  <c r="B684" i="26" l="1"/>
  <c r="A685" i="26"/>
  <c r="A686" i="26" l="1"/>
  <c r="B685" i="26"/>
  <c r="A687" i="26" l="1"/>
  <c r="B686" i="26"/>
  <c r="A688" i="26" l="1"/>
  <c r="B687" i="26"/>
  <c r="B688" i="26" l="1"/>
  <c r="A689" i="26"/>
  <c r="A690" i="26" l="1"/>
  <c r="B689" i="26"/>
  <c r="A691" i="26" l="1"/>
  <c r="B690" i="26"/>
  <c r="A692" i="26" l="1"/>
  <c r="B691" i="26"/>
  <c r="B692" i="26" l="1"/>
  <c r="A693" i="26"/>
  <c r="A694" i="26" l="1"/>
  <c r="B693" i="26"/>
  <c r="A695" i="26" l="1"/>
  <c r="B694" i="26"/>
  <c r="A696" i="26" l="1"/>
  <c r="B695" i="26"/>
  <c r="B696" i="26" l="1"/>
  <c r="A697" i="26"/>
  <c r="A698" i="26" l="1"/>
  <c r="B697" i="26"/>
  <c r="A699" i="26" l="1"/>
  <c r="B698" i="26"/>
  <c r="A700" i="26" l="1"/>
  <c r="B699" i="26"/>
  <c r="B700" i="26" l="1"/>
  <c r="A701" i="26"/>
  <c r="A702" i="26" l="1"/>
  <c r="B701" i="26"/>
  <c r="A703" i="26" l="1"/>
  <c r="B702" i="26"/>
  <c r="A704" i="26" l="1"/>
  <c r="B703" i="26"/>
  <c r="B704" i="26" l="1"/>
  <c r="A705" i="26"/>
  <c r="A706" i="26" l="1"/>
  <c r="B705" i="26"/>
  <c r="A707" i="26" l="1"/>
  <c r="B706" i="26"/>
  <c r="A708" i="26" l="1"/>
  <c r="B707" i="26"/>
  <c r="B708" i="26" l="1"/>
  <c r="A709" i="26"/>
  <c r="A710" i="26" l="1"/>
  <c r="B709" i="26"/>
  <c r="A711" i="26" l="1"/>
  <c r="B710" i="26"/>
  <c r="A712" i="26" l="1"/>
  <c r="B711" i="26"/>
  <c r="B712" i="26" l="1"/>
  <c r="A713" i="26"/>
  <c r="A714" i="26" l="1"/>
  <c r="B713" i="26"/>
  <c r="A715" i="26" l="1"/>
  <c r="B714" i="26"/>
  <c r="A716" i="26" l="1"/>
  <c r="B715" i="26"/>
  <c r="B716" i="26" l="1"/>
  <c r="A717" i="26"/>
  <c r="A718" i="26" l="1"/>
  <c r="B717" i="26"/>
  <c r="A719" i="26" l="1"/>
  <c r="B718" i="26"/>
  <c r="A720" i="26" l="1"/>
  <c r="B719" i="26"/>
  <c r="B720" i="26" l="1"/>
  <c r="A721" i="26"/>
  <c r="A722" i="26" l="1"/>
  <c r="B721" i="26"/>
  <c r="A723" i="26" l="1"/>
  <c r="B722" i="26"/>
  <c r="A724" i="26" l="1"/>
  <c r="B723" i="26"/>
  <c r="B724" i="26" l="1"/>
  <c r="A725" i="26"/>
  <c r="A726" i="26" l="1"/>
  <c r="B725" i="26"/>
  <c r="A727" i="26" l="1"/>
  <c r="B726" i="26"/>
  <c r="A728" i="26" l="1"/>
  <c r="B727" i="26"/>
  <c r="B728" i="26" l="1"/>
  <c r="A729" i="26"/>
  <c r="A730" i="26" l="1"/>
  <c r="B729" i="26"/>
  <c r="A731" i="26" l="1"/>
  <c r="B730" i="26"/>
  <c r="A732" i="26" l="1"/>
  <c r="B731" i="26"/>
  <c r="B732" i="26" l="1"/>
  <c r="A733" i="26"/>
  <c r="A734" i="26" l="1"/>
  <c r="B733" i="26"/>
  <c r="A735" i="26" l="1"/>
  <c r="B734" i="26"/>
  <c r="A736" i="26" l="1"/>
  <c r="B735" i="26"/>
  <c r="B736" i="26" l="1"/>
  <c r="A737" i="26"/>
  <c r="A738" i="26" l="1"/>
  <c r="B737" i="26"/>
  <c r="A739" i="26" l="1"/>
  <c r="B738" i="26"/>
  <c r="A740" i="26" l="1"/>
  <c r="B739" i="26"/>
  <c r="B740" i="26" l="1"/>
  <c r="A741" i="26"/>
  <c r="A742" i="26" l="1"/>
  <c r="B741" i="26"/>
  <c r="A743" i="26" l="1"/>
  <c r="B742" i="26"/>
  <c r="A744" i="26" l="1"/>
  <c r="B743" i="26"/>
  <c r="B744" i="26" l="1"/>
  <c r="A745" i="26"/>
  <c r="A746" i="26" l="1"/>
  <c r="B745" i="26"/>
  <c r="A747" i="26" l="1"/>
  <c r="B746" i="26"/>
  <c r="A748" i="26" l="1"/>
  <c r="B747" i="26"/>
  <c r="B748" i="26" l="1"/>
  <c r="A749" i="26"/>
  <c r="A750" i="26" l="1"/>
  <c r="B749" i="26"/>
  <c r="A751" i="26" l="1"/>
  <c r="B750" i="26"/>
  <c r="A752" i="26" l="1"/>
  <c r="B751" i="26"/>
  <c r="B752" i="26" l="1"/>
  <c r="A753" i="26"/>
  <c r="A754" i="26" l="1"/>
  <c r="B753" i="26"/>
  <c r="A755" i="26" l="1"/>
  <c r="B754" i="26"/>
  <c r="A756" i="26" l="1"/>
  <c r="B755" i="26"/>
  <c r="B756" i="26" l="1"/>
  <c r="A757" i="26"/>
  <c r="A758" i="26" l="1"/>
  <c r="B757" i="26"/>
  <c r="A759" i="26" l="1"/>
  <c r="B758" i="26"/>
  <c r="A760" i="26" l="1"/>
  <c r="B759" i="26"/>
  <c r="B760" i="26" l="1"/>
  <c r="A761" i="26"/>
  <c r="A762" i="26" l="1"/>
  <c r="B761" i="26"/>
  <c r="A763" i="26" l="1"/>
  <c r="B762" i="26"/>
  <c r="A764" i="26" l="1"/>
  <c r="B763" i="26"/>
  <c r="B764" i="26" l="1"/>
  <c r="A765" i="26"/>
  <c r="A766" i="26" l="1"/>
  <c r="B765" i="26"/>
  <c r="A767" i="26" l="1"/>
  <c r="B766" i="26"/>
  <c r="A768" i="26" l="1"/>
  <c r="B767" i="26"/>
  <c r="B768" i="26" l="1"/>
  <c r="A769" i="26"/>
  <c r="A770" i="26" l="1"/>
  <c r="B769" i="26"/>
  <c r="A771" i="26" l="1"/>
  <c r="B770" i="26"/>
  <c r="A772" i="26" l="1"/>
  <c r="B771" i="26"/>
  <c r="B772" i="26" l="1"/>
  <c r="A773" i="26"/>
  <c r="A774" i="26" l="1"/>
  <c r="B773" i="26"/>
  <c r="A775" i="26" l="1"/>
  <c r="B774" i="26"/>
  <c r="A776" i="26" l="1"/>
  <c r="B775" i="26"/>
  <c r="B776" i="26" l="1"/>
  <c r="A777" i="26"/>
  <c r="A778" i="26" l="1"/>
  <c r="B777" i="26"/>
  <c r="A779" i="26" l="1"/>
  <c r="B778" i="26"/>
  <c r="A780" i="26" l="1"/>
  <c r="B779" i="26"/>
  <c r="B780" i="26" l="1"/>
  <c r="A781" i="26"/>
  <c r="A782" i="26" l="1"/>
  <c r="B781" i="26"/>
  <c r="A783" i="26" l="1"/>
  <c r="B782" i="26"/>
  <c r="A784" i="26" l="1"/>
  <c r="B783" i="26"/>
  <c r="B784" i="26" l="1"/>
  <c r="A785" i="26"/>
  <c r="A786" i="26" l="1"/>
  <c r="B785" i="26"/>
  <c r="A787" i="26" l="1"/>
  <c r="B786" i="26"/>
  <c r="A788" i="26" l="1"/>
  <c r="B787" i="26"/>
  <c r="B788" i="26" l="1"/>
  <c r="A789" i="26"/>
  <c r="A790" i="26" l="1"/>
  <c r="B789" i="26"/>
  <c r="A791" i="26" l="1"/>
  <c r="B790" i="26"/>
  <c r="A792" i="26" l="1"/>
  <c r="B791" i="26"/>
  <c r="B792" i="26" l="1"/>
  <c r="A793" i="26"/>
  <c r="A794" i="26" l="1"/>
  <c r="B793" i="26"/>
  <c r="A795" i="26" l="1"/>
  <c r="B794" i="26"/>
  <c r="A796" i="26" l="1"/>
  <c r="B795" i="26"/>
  <c r="B796" i="26" l="1"/>
  <c r="A797" i="26"/>
  <c r="A798" i="26" l="1"/>
  <c r="B797" i="26"/>
  <c r="A799" i="26" l="1"/>
  <c r="B798" i="26"/>
  <c r="A800" i="26" l="1"/>
  <c r="B799" i="26"/>
  <c r="B800" i="26" l="1"/>
  <c r="A801" i="26"/>
  <c r="A802" i="26" l="1"/>
  <c r="B801" i="26"/>
  <c r="A803" i="26" l="1"/>
  <c r="B802" i="26"/>
  <c r="A804" i="26" l="1"/>
  <c r="B803" i="26"/>
  <c r="B804" i="26" l="1"/>
  <c r="A805" i="26"/>
  <c r="A806" i="26" l="1"/>
  <c r="B805" i="26"/>
  <c r="A807" i="26" l="1"/>
  <c r="B806" i="26"/>
  <c r="A808" i="26" l="1"/>
  <c r="B807" i="26"/>
  <c r="B808" i="26" l="1"/>
  <c r="A809" i="26"/>
  <c r="A810" i="26" l="1"/>
  <c r="B809" i="26"/>
  <c r="A811" i="26" l="1"/>
  <c r="B810" i="26"/>
  <c r="A812" i="26" l="1"/>
  <c r="B811" i="26"/>
  <c r="B812" i="26" l="1"/>
  <c r="A813" i="26"/>
  <c r="A814" i="26" l="1"/>
  <c r="B813" i="26"/>
  <c r="A815" i="26" l="1"/>
  <c r="B814" i="26"/>
  <c r="A816" i="26" l="1"/>
  <c r="B815" i="26"/>
  <c r="B816" i="26" l="1"/>
  <c r="A817" i="26"/>
  <c r="A818" i="26" l="1"/>
  <c r="B817" i="26"/>
  <c r="A819" i="26" l="1"/>
  <c r="B818" i="26"/>
  <c r="A820" i="26" l="1"/>
  <c r="B819" i="26"/>
  <c r="B820" i="26" l="1"/>
  <c r="A821" i="26"/>
  <c r="A822" i="26" l="1"/>
  <c r="B821" i="26"/>
  <c r="A823" i="26" l="1"/>
  <c r="B822" i="26"/>
  <c r="A824" i="26" l="1"/>
  <c r="B823" i="26"/>
  <c r="B824" i="26" l="1"/>
  <c r="A825" i="26"/>
  <c r="A826" i="26" l="1"/>
  <c r="B825" i="26"/>
  <c r="A827" i="26" l="1"/>
  <c r="B826" i="26"/>
  <c r="A828" i="26" l="1"/>
  <c r="B827" i="26"/>
  <c r="B828" i="26" l="1"/>
  <c r="A829" i="26"/>
  <c r="A830" i="26" l="1"/>
  <c r="B829" i="26"/>
  <c r="A831" i="26" l="1"/>
  <c r="B830" i="26"/>
  <c r="A832" i="26" l="1"/>
  <c r="B831" i="26"/>
  <c r="B832" i="26" l="1"/>
  <c r="A833" i="26"/>
  <c r="A834" i="26" l="1"/>
  <c r="B833" i="26"/>
  <c r="A835" i="26" l="1"/>
  <c r="B834" i="26"/>
  <c r="A836" i="26" l="1"/>
  <c r="B835" i="26"/>
  <c r="B836" i="26" l="1"/>
  <c r="A837" i="26"/>
  <c r="A838" i="26" l="1"/>
  <c r="B837" i="26"/>
  <c r="A839" i="26" l="1"/>
  <c r="B838" i="26"/>
  <c r="A840" i="26" l="1"/>
  <c r="B839" i="26"/>
  <c r="B840" i="26" l="1"/>
  <c r="A841" i="26"/>
  <c r="A842" i="26" l="1"/>
  <c r="B841" i="26"/>
  <c r="A843" i="26" l="1"/>
  <c r="B842" i="26"/>
  <c r="A844" i="26" l="1"/>
  <c r="B843" i="26"/>
  <c r="B844" i="26" l="1"/>
  <c r="A845" i="26"/>
  <c r="A846" i="26" l="1"/>
  <c r="B845" i="26"/>
  <c r="A847" i="26" l="1"/>
  <c r="B846" i="26"/>
  <c r="A848" i="26" l="1"/>
  <c r="B847" i="26"/>
  <c r="B848" i="26" l="1"/>
  <c r="A849" i="26"/>
  <c r="A850" i="26" l="1"/>
  <c r="B849" i="26"/>
  <c r="A851" i="26" l="1"/>
  <c r="B850" i="26"/>
  <c r="A852" i="26" l="1"/>
  <c r="B851" i="26"/>
  <c r="B852" i="26" l="1"/>
  <c r="A853" i="26"/>
  <c r="A854" i="26" l="1"/>
  <c r="B853" i="26"/>
  <c r="A855" i="26" l="1"/>
  <c r="B854" i="26"/>
  <c r="A856" i="26" l="1"/>
  <c r="B855" i="26"/>
  <c r="B856" i="26" l="1"/>
  <c r="A857" i="26"/>
  <c r="A858" i="26" l="1"/>
  <c r="B857" i="26"/>
  <c r="A859" i="26" l="1"/>
  <c r="B858" i="26"/>
  <c r="A860" i="26" l="1"/>
  <c r="B859" i="26"/>
  <c r="B860" i="26" l="1"/>
  <c r="A861" i="26"/>
  <c r="A862" i="26" l="1"/>
  <c r="B861" i="26"/>
  <c r="A863" i="26" l="1"/>
  <c r="B862" i="26"/>
  <c r="A864" i="26" l="1"/>
  <c r="B863" i="26"/>
  <c r="B864" i="26" l="1"/>
  <c r="A865" i="26"/>
  <c r="A866" i="26" l="1"/>
  <c r="B865" i="26"/>
  <c r="A867" i="26" l="1"/>
  <c r="B866" i="26"/>
  <c r="A868" i="26" l="1"/>
  <c r="B867" i="26"/>
  <c r="B868" i="26" l="1"/>
  <c r="A869" i="26"/>
  <c r="A870" i="26" l="1"/>
  <c r="B869" i="26"/>
  <c r="A871" i="26" l="1"/>
  <c r="B870" i="26"/>
  <c r="A872" i="26" l="1"/>
  <c r="B871" i="26"/>
  <c r="B872" i="26" l="1"/>
  <c r="A873" i="26"/>
  <c r="A874" i="26" l="1"/>
  <c r="B873" i="26"/>
  <c r="A875" i="26" l="1"/>
  <c r="B874" i="26"/>
  <c r="A876" i="26" l="1"/>
  <c r="B875" i="26"/>
  <c r="B876" i="26" l="1"/>
  <c r="A877" i="26"/>
  <c r="A878" i="26" l="1"/>
  <c r="B877" i="26"/>
  <c r="A879" i="26" l="1"/>
  <c r="B878" i="26"/>
  <c r="A880" i="26" l="1"/>
  <c r="B879" i="26"/>
  <c r="B880" i="26" l="1"/>
  <c r="A881" i="26"/>
  <c r="A882" i="26" l="1"/>
  <c r="B881" i="26"/>
  <c r="A883" i="26" l="1"/>
  <c r="B882" i="26"/>
  <c r="A884" i="26" l="1"/>
  <c r="B883" i="26"/>
  <c r="B884" i="26" l="1"/>
  <c r="A885" i="26"/>
  <c r="A886" i="26" l="1"/>
  <c r="B885" i="26"/>
  <c r="A887" i="26" l="1"/>
  <c r="B886" i="26"/>
  <c r="A888" i="26" l="1"/>
  <c r="B887" i="26"/>
  <c r="B888" i="26" l="1"/>
  <c r="A889" i="26"/>
  <c r="A890" i="26" l="1"/>
  <c r="B889" i="26"/>
  <c r="A891" i="26" l="1"/>
  <c r="B890" i="26"/>
  <c r="A892" i="26" l="1"/>
  <c r="B891" i="26"/>
  <c r="B892" i="26" l="1"/>
  <c r="A893" i="26"/>
  <c r="A894" i="26" l="1"/>
  <c r="B893" i="26"/>
  <c r="A895" i="26" l="1"/>
  <c r="B894" i="26"/>
  <c r="A896" i="26" l="1"/>
  <c r="B895" i="26"/>
  <c r="B896" i="26" l="1"/>
  <c r="A897" i="26"/>
  <c r="A898" i="26" l="1"/>
  <c r="B897" i="26"/>
  <c r="A899" i="26" l="1"/>
  <c r="B898" i="26"/>
  <c r="A900" i="26" l="1"/>
  <c r="B899" i="26"/>
  <c r="B900" i="26" l="1"/>
  <c r="A901" i="26"/>
  <c r="A902" i="26" l="1"/>
  <c r="B901" i="26"/>
  <c r="A903" i="26" l="1"/>
  <c r="B902" i="26"/>
  <c r="A904" i="26" l="1"/>
  <c r="B903" i="26"/>
  <c r="B904" i="26" l="1"/>
  <c r="A905" i="26"/>
  <c r="A906" i="26" l="1"/>
  <c r="B905" i="26"/>
  <c r="A907" i="26" l="1"/>
  <c r="B906" i="26"/>
  <c r="A908" i="26" l="1"/>
  <c r="B907" i="26"/>
  <c r="B908" i="26" l="1"/>
  <c r="A909" i="26"/>
  <c r="A910" i="26" l="1"/>
  <c r="B909" i="26"/>
  <c r="A911" i="26" l="1"/>
  <c r="B910" i="26"/>
  <c r="A912" i="26" l="1"/>
  <c r="B911" i="26"/>
  <c r="B912" i="26" l="1"/>
  <c r="A913" i="26"/>
  <c r="A914" i="26" l="1"/>
  <c r="B913" i="26"/>
  <c r="A915" i="26" l="1"/>
  <c r="B914" i="26"/>
  <c r="A916" i="26" l="1"/>
  <c r="B915" i="26"/>
  <c r="B916" i="26" l="1"/>
  <c r="A917" i="26"/>
  <c r="A918" i="26" l="1"/>
  <c r="B917" i="26"/>
  <c r="A919" i="26" l="1"/>
  <c r="B918" i="26"/>
  <c r="A920" i="26" l="1"/>
  <c r="B919" i="26"/>
  <c r="A921" i="26" l="1"/>
  <c r="B920" i="26"/>
  <c r="A922" i="26" l="1"/>
  <c r="B921" i="26"/>
  <c r="B922" i="26" l="1"/>
  <c r="A923" i="26"/>
  <c r="A924" i="26" l="1"/>
  <c r="B923" i="26"/>
  <c r="A925" i="26" l="1"/>
  <c r="B924" i="26"/>
  <c r="B925" i="26" l="1"/>
  <c r="A926" i="26"/>
  <c r="B926" i="26" l="1"/>
  <c r="A927" i="26"/>
  <c r="A928" i="26" l="1"/>
  <c r="B927" i="26"/>
  <c r="A929" i="26" l="1"/>
  <c r="B928" i="26"/>
  <c r="B929" i="26" l="1"/>
  <c r="A930" i="26"/>
  <c r="B930" i="26" l="1"/>
  <c r="A931" i="26"/>
  <c r="A932" i="26" l="1"/>
  <c r="B931" i="26"/>
  <c r="A933" i="26" l="1"/>
  <c r="B932" i="26"/>
  <c r="B933" i="26" l="1"/>
  <c r="A934" i="26"/>
  <c r="B934" i="26" l="1"/>
  <c r="A935" i="26"/>
  <c r="A936" i="26" l="1"/>
  <c r="B935" i="26"/>
  <c r="A937" i="26" l="1"/>
  <c r="B936" i="26"/>
  <c r="B937" i="26" l="1"/>
  <c r="A938" i="26"/>
  <c r="B938" i="26" l="1"/>
  <c r="A939" i="26"/>
  <c r="A940" i="26" l="1"/>
  <c r="B939" i="26"/>
  <c r="A941" i="26" l="1"/>
  <c r="B940" i="26"/>
  <c r="B941" i="26" l="1"/>
  <c r="A942" i="26"/>
  <c r="B942" i="26" l="1"/>
  <c r="A943" i="26"/>
  <c r="A944" i="26" l="1"/>
  <c r="B943" i="26"/>
  <c r="A945" i="26" l="1"/>
  <c r="B944" i="26"/>
  <c r="B945" i="26" l="1"/>
  <c r="A946" i="26"/>
  <c r="B946" i="26" l="1"/>
  <c r="A947" i="26"/>
  <c r="A948" i="26" l="1"/>
  <c r="B947" i="26"/>
  <c r="A949" i="26" l="1"/>
  <c r="B948" i="26"/>
  <c r="B949" i="26" l="1"/>
  <c r="A950" i="26"/>
  <c r="B950" i="26" l="1"/>
  <c r="A951" i="26"/>
  <c r="A952" i="26" l="1"/>
  <c r="B951" i="26"/>
  <c r="A953" i="26" l="1"/>
  <c r="B952" i="26"/>
  <c r="B953" i="26" l="1"/>
  <c r="A954" i="26"/>
  <c r="B954" i="26" l="1"/>
  <c r="A955" i="26"/>
  <c r="A956" i="26" l="1"/>
  <c r="B955" i="26"/>
  <c r="A957" i="26" l="1"/>
  <c r="B956" i="26"/>
  <c r="B957" i="26" l="1"/>
  <c r="A958" i="26"/>
  <c r="B958" i="26" l="1"/>
  <c r="A959" i="26"/>
  <c r="A960" i="26" l="1"/>
  <c r="B959" i="26"/>
  <c r="A961" i="26" l="1"/>
  <c r="B960" i="26"/>
  <c r="B961" i="26" l="1"/>
  <c r="A962" i="26"/>
  <c r="B962" i="26" l="1"/>
  <c r="A963" i="26"/>
  <c r="A964" i="26" l="1"/>
  <c r="B963" i="26"/>
  <c r="A965" i="26" l="1"/>
  <c r="B964" i="26"/>
  <c r="B965" i="26" l="1"/>
  <c r="A966" i="26"/>
  <c r="B966" i="26" l="1"/>
  <c r="A967" i="26"/>
  <c r="A968" i="26" l="1"/>
  <c r="B967" i="26"/>
  <c r="A969" i="26" l="1"/>
  <c r="B968" i="26"/>
  <c r="B969" i="26" l="1"/>
  <c r="A970" i="26"/>
  <c r="B970" i="26" l="1"/>
  <c r="A971" i="26"/>
  <c r="A972" i="26" l="1"/>
  <c r="B971" i="26"/>
  <c r="A973" i="26" l="1"/>
  <c r="B972" i="26"/>
  <c r="B973" i="26" l="1"/>
  <c r="A974" i="26"/>
  <c r="B974" i="26" l="1"/>
  <c r="A975" i="26"/>
  <c r="A976" i="26" l="1"/>
  <c r="B975" i="26"/>
  <c r="A977" i="26" l="1"/>
  <c r="B976" i="26"/>
  <c r="B977" i="26" l="1"/>
  <c r="A978" i="26"/>
  <c r="B978" i="26" l="1"/>
  <c r="A979" i="26"/>
  <c r="A980" i="26" l="1"/>
  <c r="B979" i="26"/>
  <c r="A981" i="26" l="1"/>
  <c r="B980" i="26"/>
  <c r="A982" i="26" l="1"/>
  <c r="B981" i="26"/>
  <c r="B982" i="26" l="1"/>
  <c r="A983" i="26"/>
  <c r="A984" i="26" l="1"/>
  <c r="B983" i="26"/>
  <c r="A985" i="26" l="1"/>
  <c r="B984" i="26"/>
  <c r="A986" i="26" l="1"/>
  <c r="B985" i="26"/>
  <c r="B986" i="26" l="1"/>
  <c r="A987" i="26"/>
  <c r="A988" i="26" l="1"/>
  <c r="B987" i="26"/>
  <c r="A989" i="26" l="1"/>
  <c r="B988" i="26"/>
  <c r="A990" i="26" l="1"/>
  <c r="B989" i="26"/>
  <c r="B990" i="26" l="1"/>
  <c r="A991" i="26"/>
  <c r="A992" i="26" l="1"/>
  <c r="B991" i="26"/>
  <c r="A993" i="26" l="1"/>
  <c r="B992" i="26"/>
  <c r="A994" i="26" l="1"/>
  <c r="B993" i="26"/>
  <c r="B994" i="26" l="1"/>
  <c r="A995" i="26"/>
  <c r="A996" i="26" l="1"/>
  <c r="B995" i="26"/>
  <c r="A997" i="26" l="1"/>
  <c r="B996" i="26"/>
  <c r="A998" i="26" l="1"/>
  <c r="B997" i="26"/>
  <c r="B998" i="26" l="1"/>
  <c r="A999" i="26"/>
  <c r="A1000" i="26" l="1"/>
  <c r="B999" i="26"/>
  <c r="A1001" i="26" l="1"/>
  <c r="B1000" i="26"/>
  <c r="A1002" i="26" l="1"/>
  <c r="B1001" i="26"/>
  <c r="B1002" i="26" l="1"/>
  <c r="A1003" i="26"/>
  <c r="A1004" i="26" l="1"/>
  <c r="B1003" i="26"/>
  <c r="A1005" i="26" l="1"/>
  <c r="B1004" i="26"/>
  <c r="A1006" i="26" l="1"/>
  <c r="B1005" i="26"/>
  <c r="B1006" i="26" l="1"/>
  <c r="A1007" i="26"/>
  <c r="A1008" i="26" l="1"/>
  <c r="B1007" i="26"/>
  <c r="A1009" i="26" l="1"/>
  <c r="B1008" i="26"/>
  <c r="A1010" i="26" l="1"/>
  <c r="B1009" i="26"/>
  <c r="B1010" i="26" l="1"/>
  <c r="A1011" i="26"/>
  <c r="A1012" i="26" l="1"/>
  <c r="B1011" i="26"/>
  <c r="A1013" i="26" l="1"/>
  <c r="B1012" i="26"/>
  <c r="A1014" i="26" l="1"/>
  <c r="B1013" i="26"/>
  <c r="B1014" i="26" l="1"/>
  <c r="A1015" i="26"/>
  <c r="A1016" i="26" l="1"/>
  <c r="B1015" i="26"/>
  <c r="A1017" i="26" l="1"/>
  <c r="B1016" i="26"/>
  <c r="A1018" i="26" l="1"/>
  <c r="B1017" i="26"/>
  <c r="B1018" i="26" l="1"/>
  <c r="A1019" i="26"/>
  <c r="A1020" i="26" l="1"/>
  <c r="B1019" i="26"/>
  <c r="A1021" i="26" l="1"/>
  <c r="B1020" i="26"/>
  <c r="A1022" i="26" l="1"/>
  <c r="B1021" i="26"/>
  <c r="B1022" i="26" l="1"/>
  <c r="A1023" i="26"/>
  <c r="A1024" i="26" l="1"/>
  <c r="B1023" i="26"/>
  <c r="A1025" i="26" l="1"/>
  <c r="B1024" i="26"/>
  <c r="A1026" i="26" l="1"/>
  <c r="B1025" i="26"/>
  <c r="B1026" i="26" l="1"/>
  <c r="A1027" i="26"/>
  <c r="A1028" i="26" l="1"/>
  <c r="B1027" i="26"/>
  <c r="A1029" i="26" l="1"/>
  <c r="B1028" i="26"/>
  <c r="A1030" i="26" l="1"/>
  <c r="B1029" i="26"/>
  <c r="B1030" i="26" l="1"/>
  <c r="A1031" i="26"/>
  <c r="A1032" i="26" l="1"/>
  <c r="B1031" i="26"/>
  <c r="A1033" i="26" l="1"/>
  <c r="B1032" i="26"/>
  <c r="A1034" i="26" l="1"/>
  <c r="B1033" i="26"/>
  <c r="B1034" i="26" l="1"/>
  <c r="A1035" i="26"/>
  <c r="A1036" i="26" l="1"/>
  <c r="B1035" i="26"/>
  <c r="A1037" i="26" l="1"/>
  <c r="B1036" i="26"/>
  <c r="A1038" i="26" l="1"/>
  <c r="B1037" i="26"/>
  <c r="B1038" i="26" l="1"/>
  <c r="A1039" i="26"/>
  <c r="A1040" i="26" l="1"/>
  <c r="B1039" i="26"/>
  <c r="A1041" i="26" l="1"/>
  <c r="B1040" i="26"/>
  <c r="A1042" i="26" l="1"/>
  <c r="B1041" i="26"/>
  <c r="B1042" i="26" l="1"/>
  <c r="A1043" i="26"/>
  <c r="A1044" i="26" l="1"/>
  <c r="B1043" i="26"/>
  <c r="A1045" i="26" l="1"/>
  <c r="B1044" i="26"/>
  <c r="A1046" i="26" l="1"/>
  <c r="B1045" i="26"/>
  <c r="B1046" i="26" l="1"/>
  <c r="A1047" i="26"/>
  <c r="A1048" i="26" l="1"/>
  <c r="B1047" i="26"/>
  <c r="A1049" i="26" l="1"/>
  <c r="B1048" i="26"/>
  <c r="A1050" i="26" l="1"/>
  <c r="B1049" i="26"/>
  <c r="B1050" i="26" l="1"/>
  <c r="A1051" i="26"/>
  <c r="A1052" i="26" l="1"/>
  <c r="B1051" i="26"/>
  <c r="A1053" i="26" l="1"/>
  <c r="B1052" i="26"/>
  <c r="A1054" i="26" l="1"/>
  <c r="B1053" i="26"/>
  <c r="B1054" i="26" l="1"/>
  <c r="A1055" i="26"/>
  <c r="A1056" i="26" l="1"/>
  <c r="B1055" i="26"/>
  <c r="A1057" i="26" l="1"/>
  <c r="B1056" i="26"/>
  <c r="A1058" i="26" l="1"/>
  <c r="B1057" i="26"/>
  <c r="B1058" i="26" l="1"/>
  <c r="A1059" i="26"/>
  <c r="A1060" i="26" l="1"/>
  <c r="B1059" i="26"/>
  <c r="A1061" i="26" l="1"/>
  <c r="B1060" i="26"/>
  <c r="A1062" i="26" l="1"/>
  <c r="B1061" i="26"/>
  <c r="B1062" i="26" l="1"/>
  <c r="A1063" i="26"/>
  <c r="A1064" i="26" l="1"/>
  <c r="B1063" i="26"/>
  <c r="A1065" i="26" l="1"/>
  <c r="B1064" i="26"/>
  <c r="A1066" i="26" l="1"/>
  <c r="B1065" i="26"/>
  <c r="B1066" i="26" l="1"/>
  <c r="A1067" i="26"/>
  <c r="A1068" i="26" l="1"/>
  <c r="B1067" i="26"/>
  <c r="A1069" i="26" l="1"/>
  <c r="B1068" i="26"/>
  <c r="A1070" i="26" l="1"/>
  <c r="B1069" i="26"/>
  <c r="B1070" i="26" l="1"/>
  <c r="A1071" i="26"/>
  <c r="A1072" i="26" l="1"/>
  <c r="B1071" i="26"/>
  <c r="A1073" i="26" l="1"/>
  <c r="B1072" i="26"/>
  <c r="A1074" i="26" l="1"/>
  <c r="B1073" i="26"/>
  <c r="B1074" i="26" l="1"/>
  <c r="A1075" i="26"/>
  <c r="A1076" i="26" l="1"/>
  <c r="B1075" i="26"/>
  <c r="A1077" i="26" l="1"/>
  <c r="B1076" i="26"/>
  <c r="A1078" i="26" l="1"/>
  <c r="B1077" i="26"/>
  <c r="B1078" i="26" l="1"/>
  <c r="A1079" i="26"/>
  <c r="A1080" i="26" l="1"/>
  <c r="B1079" i="26"/>
  <c r="A1081" i="26" l="1"/>
  <c r="B1080" i="26"/>
  <c r="A1082" i="26" l="1"/>
  <c r="B1081" i="26"/>
  <c r="B1082" i="26" l="1"/>
  <c r="A1083" i="26"/>
  <c r="A1084" i="26" l="1"/>
  <c r="B1083" i="26"/>
  <c r="A1085" i="26" l="1"/>
  <c r="B1084" i="26"/>
  <c r="A1086" i="26" l="1"/>
  <c r="B1085" i="26"/>
  <c r="B1086" i="26" l="1"/>
  <c r="A1087" i="26"/>
  <c r="A1088" i="26" l="1"/>
  <c r="B1087" i="26"/>
  <c r="A1089" i="26" l="1"/>
  <c r="B1088" i="26"/>
  <c r="A1090" i="26" l="1"/>
  <c r="B1089" i="26"/>
  <c r="B1090" i="26" l="1"/>
  <c r="A1091" i="26"/>
  <c r="A1092" i="26" l="1"/>
  <c r="B1091" i="26"/>
  <c r="A1093" i="26" l="1"/>
  <c r="B1092" i="26"/>
  <c r="A1094" i="26" l="1"/>
  <c r="B1093" i="26"/>
  <c r="B1094" i="26" l="1"/>
  <c r="A1095" i="26"/>
  <c r="A1096" i="26" l="1"/>
  <c r="B1095" i="26"/>
  <c r="A1097" i="26" l="1"/>
  <c r="B1096" i="26"/>
  <c r="A1098" i="26" l="1"/>
  <c r="B1097" i="26"/>
  <c r="B1098" i="26" l="1"/>
  <c r="A1099" i="26"/>
  <c r="A1100" i="26" l="1"/>
  <c r="B1099" i="26"/>
  <c r="A1101" i="26" l="1"/>
  <c r="B1100" i="26"/>
  <c r="A1102" i="26" l="1"/>
  <c r="B1101" i="26"/>
  <c r="B1102" i="26" l="1"/>
  <c r="A1103" i="26"/>
  <c r="A1104" i="26" l="1"/>
  <c r="B1103" i="26"/>
  <c r="A1105" i="26" l="1"/>
  <c r="B1104" i="26"/>
  <c r="A1106" i="26" l="1"/>
  <c r="B1105" i="26"/>
  <c r="B1106" i="26" l="1"/>
  <c r="A1107" i="26"/>
  <c r="A1108" i="26" l="1"/>
  <c r="B1107" i="26"/>
  <c r="A1109" i="26" l="1"/>
  <c r="B1108" i="26"/>
  <c r="A1110" i="26" l="1"/>
  <c r="B1109" i="26"/>
  <c r="B1110" i="26" l="1"/>
  <c r="A1111" i="26"/>
  <c r="A1112" i="26" l="1"/>
  <c r="B1111" i="26"/>
  <c r="A1113" i="26" l="1"/>
  <c r="B1112" i="26"/>
  <c r="A1114" i="26" l="1"/>
  <c r="B1113" i="26"/>
  <c r="B1114" i="26" l="1"/>
  <c r="A1115" i="26"/>
  <c r="A1116" i="26" l="1"/>
  <c r="B1115" i="26"/>
  <c r="A1117" i="26" l="1"/>
  <c r="B1116" i="26"/>
  <c r="A1118" i="26" l="1"/>
  <c r="B1117" i="26"/>
  <c r="B1118" i="26" l="1"/>
  <c r="A1119" i="26"/>
  <c r="A1120" i="26" l="1"/>
  <c r="B1119" i="26"/>
  <c r="A1121" i="26" l="1"/>
  <c r="B1120" i="26"/>
  <c r="A1122" i="26" l="1"/>
  <c r="B1121" i="26"/>
  <c r="B1122" i="26" l="1"/>
  <c r="A1123" i="26"/>
  <c r="A1124" i="26" l="1"/>
  <c r="B1123" i="26"/>
  <c r="A1125" i="26" l="1"/>
  <c r="B1124" i="26"/>
  <c r="A1126" i="26" l="1"/>
  <c r="B1125" i="26"/>
  <c r="B1126" i="26" l="1"/>
  <c r="A1127" i="26"/>
  <c r="A1128" i="26" l="1"/>
  <c r="B1127" i="26"/>
  <c r="A1129" i="26" l="1"/>
  <c r="B1128" i="26"/>
  <c r="A1130" i="26" l="1"/>
  <c r="B1129" i="26"/>
  <c r="B1130" i="26" l="1"/>
  <c r="A1131" i="26"/>
  <c r="A1132" i="26" l="1"/>
  <c r="B1131" i="26"/>
  <c r="A1133" i="26" l="1"/>
  <c r="B1132" i="26"/>
  <c r="A1134" i="26" l="1"/>
  <c r="B1133" i="26"/>
  <c r="B1134" i="26" l="1"/>
  <c r="A1135" i="26"/>
  <c r="A1136" i="26" l="1"/>
  <c r="B1135" i="26"/>
  <c r="A1137" i="26" l="1"/>
  <c r="B1136" i="26"/>
  <c r="A1138" i="26" l="1"/>
  <c r="B1137" i="26"/>
  <c r="B1138" i="26" l="1"/>
  <c r="A1139" i="26"/>
  <c r="A1140" i="26" l="1"/>
  <c r="B1139" i="26"/>
  <c r="A1141" i="26" l="1"/>
  <c r="B1140" i="26"/>
  <c r="A1142" i="26" l="1"/>
  <c r="B1141" i="26"/>
  <c r="B1142" i="26" l="1"/>
  <c r="A1143" i="26"/>
  <c r="A1144" i="26" l="1"/>
  <c r="B1143" i="26"/>
  <c r="A1145" i="26" l="1"/>
  <c r="B1144" i="26"/>
  <c r="A1146" i="26" l="1"/>
  <c r="B1145" i="26"/>
  <c r="B1146" i="26" l="1"/>
  <c r="A1147" i="26"/>
  <c r="A1148" i="26" l="1"/>
  <c r="B1147" i="26"/>
  <c r="A1149" i="26" l="1"/>
  <c r="B1148" i="26"/>
  <c r="A1150" i="26" l="1"/>
  <c r="B1149" i="26"/>
  <c r="B1150" i="26" l="1"/>
  <c r="A1151" i="26"/>
  <c r="A1152" i="26" l="1"/>
  <c r="B1151" i="26"/>
  <c r="A1153" i="26" l="1"/>
  <c r="B1152" i="26"/>
  <c r="A1154" i="26" l="1"/>
  <c r="B1153" i="26"/>
  <c r="B1154" i="26" l="1"/>
  <c r="A1155" i="26"/>
  <c r="A1156" i="26" l="1"/>
  <c r="B1155" i="26"/>
  <c r="A1157" i="26" l="1"/>
  <c r="B1156" i="26"/>
  <c r="A1158" i="26" l="1"/>
  <c r="B1157" i="26"/>
  <c r="B1158" i="26" l="1"/>
  <c r="A1159" i="26"/>
  <c r="A1160" i="26" l="1"/>
  <c r="B1159" i="26"/>
  <c r="A1161" i="26" l="1"/>
  <c r="B1160" i="26"/>
  <c r="A1162" i="26" l="1"/>
  <c r="B1161" i="26"/>
  <c r="B1162" i="26" l="1"/>
  <c r="A1163" i="26"/>
  <c r="A1164" i="26" l="1"/>
  <c r="B1163" i="26"/>
  <c r="A1165" i="26" l="1"/>
  <c r="B1164" i="26"/>
  <c r="A1166" i="26" l="1"/>
  <c r="B1165" i="26"/>
  <c r="B1166" i="26" l="1"/>
  <c r="A1167" i="26"/>
  <c r="A1168" i="26" l="1"/>
  <c r="B1167" i="26"/>
  <c r="A1169" i="26" l="1"/>
  <c r="B1168" i="26"/>
  <c r="A1170" i="26" l="1"/>
  <c r="B1169" i="26"/>
  <c r="B1170" i="26" l="1"/>
  <c r="A1171" i="26"/>
  <c r="A1172" i="26" l="1"/>
  <c r="B1171" i="26"/>
  <c r="A1173" i="26" l="1"/>
  <c r="B1172" i="26"/>
  <c r="A1174" i="26" l="1"/>
  <c r="B1173" i="26"/>
  <c r="B1174" i="26" l="1"/>
  <c r="A1175" i="26"/>
  <c r="A1176" i="26" l="1"/>
  <c r="B1175" i="26"/>
  <c r="A1177" i="26" l="1"/>
  <c r="B1176" i="26"/>
  <c r="A1178" i="26" l="1"/>
  <c r="B1177" i="26"/>
  <c r="B1178" i="26" l="1"/>
  <c r="A1179" i="26"/>
  <c r="A1180" i="26" l="1"/>
  <c r="B1179" i="26"/>
  <c r="A1181" i="26" l="1"/>
  <c r="B1180" i="26"/>
  <c r="A1182" i="26" l="1"/>
  <c r="B1181" i="26"/>
  <c r="B1182" i="26" l="1"/>
  <c r="A1183" i="26"/>
  <c r="A1184" i="26" l="1"/>
  <c r="B1183" i="26"/>
  <c r="A1185" i="26" l="1"/>
  <c r="B1184" i="26"/>
  <c r="A1186" i="26" l="1"/>
  <c r="B1185" i="26"/>
  <c r="B1186" i="26" l="1"/>
  <c r="A1187" i="26"/>
  <c r="A1188" i="26" l="1"/>
  <c r="B1187" i="26"/>
  <c r="A1189" i="26" l="1"/>
  <c r="B1188" i="26"/>
  <c r="A1190" i="26" l="1"/>
  <c r="B1189" i="26"/>
  <c r="B1190" i="26" l="1"/>
  <c r="A1191" i="26"/>
  <c r="A1192" i="26" l="1"/>
  <c r="B1191" i="26"/>
  <c r="A1193" i="26" l="1"/>
  <c r="B1192" i="26"/>
  <c r="A1194" i="26" l="1"/>
  <c r="B1193" i="26"/>
  <c r="B1194" i="26" l="1"/>
  <c r="A1195" i="26"/>
  <c r="A1196" i="26" l="1"/>
  <c r="B1195" i="26"/>
  <c r="A1197" i="26" l="1"/>
  <c r="B1196" i="26"/>
  <c r="A1198" i="26" l="1"/>
  <c r="B1197" i="26"/>
  <c r="B1198" i="26" l="1"/>
  <c r="A1199" i="26"/>
  <c r="A1200" i="26" l="1"/>
  <c r="B1199" i="26"/>
  <c r="A1201" i="26" l="1"/>
  <c r="B1200" i="26"/>
  <c r="A1202" i="26" l="1"/>
  <c r="B1201" i="26"/>
  <c r="B1202" i="26" l="1"/>
  <c r="A1203" i="26"/>
  <c r="A1204" i="26" l="1"/>
  <c r="B1203" i="26"/>
  <c r="A1205" i="26" l="1"/>
  <c r="B1204" i="26"/>
  <c r="A1206" i="26" l="1"/>
  <c r="B1205" i="26"/>
  <c r="B1206" i="26" l="1"/>
  <c r="A1207" i="26"/>
  <c r="A1208" i="26" l="1"/>
  <c r="B1207" i="26"/>
  <c r="A1209" i="26" l="1"/>
  <c r="B1208" i="26"/>
  <c r="A1210" i="26" l="1"/>
  <c r="B1209" i="26"/>
  <c r="B1210" i="26" l="1"/>
  <c r="A1211" i="26"/>
  <c r="A1212" i="26" l="1"/>
  <c r="B1211" i="26"/>
  <c r="A1213" i="26" l="1"/>
  <c r="B1212" i="26"/>
  <c r="A1214" i="26" l="1"/>
  <c r="B1213" i="26"/>
  <c r="B1214" i="26" l="1"/>
  <c r="A1215" i="26"/>
  <c r="A1216" i="26" l="1"/>
  <c r="B1215" i="26"/>
  <c r="A1217" i="26" l="1"/>
  <c r="B1216" i="26"/>
  <c r="A1218" i="26" l="1"/>
  <c r="B1217" i="26"/>
  <c r="B1218" i="26" l="1"/>
  <c r="A1219" i="26"/>
  <c r="A1220" i="26" l="1"/>
  <c r="B1219" i="26"/>
  <c r="A1221" i="26" l="1"/>
  <c r="B1220" i="26"/>
  <c r="A1222" i="26" l="1"/>
  <c r="B1221" i="26"/>
  <c r="B1222" i="26" l="1"/>
  <c r="A1223" i="26"/>
  <c r="A1224" i="26" l="1"/>
  <c r="B1223" i="26"/>
  <c r="A1225" i="26" l="1"/>
  <c r="B1224" i="26"/>
  <c r="A1226" i="26" l="1"/>
  <c r="B1225" i="26"/>
  <c r="B1226" i="26" l="1"/>
  <c r="A1227" i="26"/>
  <c r="A1228" i="26" l="1"/>
  <c r="B1227" i="26"/>
  <c r="A1229" i="26" l="1"/>
  <c r="B1228" i="26"/>
  <c r="A1230" i="26" l="1"/>
  <c r="B1229" i="26"/>
  <c r="B1230" i="26" l="1"/>
  <c r="A1231" i="26"/>
  <c r="A1232" i="26" l="1"/>
  <c r="B1231" i="26"/>
  <c r="A1233" i="26" l="1"/>
  <c r="B1232" i="26"/>
  <c r="A1234" i="26" l="1"/>
  <c r="B1233" i="26"/>
  <c r="B1234" i="26" l="1"/>
  <c r="A1235" i="26"/>
  <c r="A1236" i="26" l="1"/>
  <c r="B1235" i="26"/>
  <c r="A1237" i="26" l="1"/>
  <c r="B1236" i="26"/>
  <c r="A1238" i="26" l="1"/>
  <c r="B1237" i="26"/>
  <c r="B1238" i="26" l="1"/>
  <c r="A1239" i="26"/>
  <c r="A1240" i="26" l="1"/>
  <c r="B1239" i="26"/>
  <c r="A1241" i="26" l="1"/>
  <c r="B1240" i="26"/>
  <c r="A1242" i="26" l="1"/>
  <c r="B1241" i="26"/>
  <c r="B1242" i="26" l="1"/>
  <c r="A1243" i="26"/>
  <c r="A1244" i="26" l="1"/>
  <c r="B1243" i="26"/>
  <c r="A1245" i="26" l="1"/>
  <c r="B1244" i="26"/>
  <c r="A1246" i="26" l="1"/>
  <c r="B1245" i="26"/>
  <c r="B1246" i="26" l="1"/>
  <c r="A1247" i="26"/>
  <c r="A1248" i="26" l="1"/>
  <c r="B1247" i="26"/>
  <c r="A1249" i="26" l="1"/>
  <c r="B1248" i="26"/>
  <c r="A1250" i="26" l="1"/>
  <c r="B1249" i="26"/>
  <c r="B1250" i="26" l="1"/>
  <c r="A1251" i="26"/>
  <c r="A1252" i="26" l="1"/>
  <c r="B1251" i="26"/>
  <c r="A1253" i="26" l="1"/>
  <c r="B1252" i="26"/>
  <c r="A1254" i="26" l="1"/>
  <c r="B1253" i="26"/>
  <c r="B1254" i="26" l="1"/>
  <c r="A1255" i="26"/>
  <c r="A1256" i="26" l="1"/>
  <c r="B1255" i="26"/>
  <c r="A1257" i="26" l="1"/>
  <c r="B1256" i="26"/>
  <c r="A1258" i="26" l="1"/>
  <c r="B1257" i="26"/>
  <c r="B1258" i="26" l="1"/>
  <c r="A1259" i="26"/>
  <c r="A1260" i="26" l="1"/>
  <c r="B1259" i="26"/>
  <c r="A1261" i="26" l="1"/>
  <c r="B1260" i="26"/>
  <c r="A1262" i="26" l="1"/>
  <c r="B1261" i="26"/>
  <c r="B1262" i="26" l="1"/>
  <c r="A1263" i="26"/>
  <c r="A1264" i="26" l="1"/>
  <c r="B1263" i="26"/>
  <c r="A1265" i="26" l="1"/>
  <c r="B1264" i="26"/>
  <c r="A1266" i="26" l="1"/>
  <c r="B1265" i="26"/>
  <c r="B1266" i="26" l="1"/>
  <c r="A1267" i="26"/>
  <c r="A1268" i="26" l="1"/>
  <c r="B1267" i="26"/>
  <c r="A1269" i="26" l="1"/>
  <c r="B1268" i="26"/>
  <c r="A1270" i="26" l="1"/>
  <c r="B1269" i="26"/>
  <c r="B1270" i="26" l="1"/>
  <c r="A1271" i="26"/>
  <c r="A1272" i="26" l="1"/>
  <c r="B1271" i="26"/>
  <c r="A1273" i="26" l="1"/>
  <c r="B1272" i="26"/>
  <c r="A1274" i="26" l="1"/>
  <c r="B1273" i="26"/>
  <c r="B1274" i="26" l="1"/>
  <c r="A1275" i="26"/>
  <c r="A1276" i="26" l="1"/>
  <c r="B1275" i="26"/>
  <c r="A1277" i="26" l="1"/>
  <c r="B1276" i="26"/>
  <c r="A1278" i="26" l="1"/>
  <c r="B1277" i="26"/>
  <c r="B1278" i="26" l="1"/>
  <c r="A1279" i="26"/>
  <c r="A1280" i="26" l="1"/>
  <c r="B1279" i="26"/>
  <c r="A1281" i="26" l="1"/>
  <c r="B1280" i="26"/>
  <c r="A1282" i="26" l="1"/>
  <c r="B1281" i="26"/>
  <c r="B1282" i="26" l="1"/>
  <c r="A1283" i="26"/>
  <c r="A1284" i="26" l="1"/>
  <c r="B1283" i="26"/>
  <c r="A1285" i="26" l="1"/>
  <c r="B1284" i="26"/>
  <c r="A1286" i="26" l="1"/>
  <c r="B1285" i="26"/>
  <c r="B1286" i="26" l="1"/>
  <c r="A1287" i="26"/>
  <c r="A1288" i="26" l="1"/>
  <c r="B1287" i="26"/>
  <c r="A1289" i="26" l="1"/>
  <c r="B1288" i="26"/>
  <c r="A1290" i="26" l="1"/>
  <c r="B1289" i="26"/>
  <c r="B1290" i="26" l="1"/>
  <c r="A1291" i="26"/>
  <c r="A1292" i="26" l="1"/>
  <c r="B1291" i="26"/>
  <c r="A1293" i="26" l="1"/>
  <c r="B1292" i="26"/>
  <c r="A1294" i="26" l="1"/>
  <c r="B1293" i="26"/>
  <c r="B1294" i="26" l="1"/>
  <c r="A1295" i="26"/>
  <c r="A1296" i="26" l="1"/>
  <c r="B1295" i="26"/>
  <c r="A1297" i="26" l="1"/>
  <c r="B1296" i="26"/>
  <c r="A1298" i="26" l="1"/>
  <c r="B1297" i="26"/>
  <c r="B1298" i="26" l="1"/>
  <c r="A1299" i="26"/>
  <c r="A1300" i="26" l="1"/>
  <c r="B1299" i="26"/>
  <c r="A1301" i="26" l="1"/>
  <c r="B1300" i="26"/>
  <c r="A1302" i="26" l="1"/>
  <c r="B1301" i="26"/>
  <c r="B1302" i="26" l="1"/>
  <c r="A1303" i="26"/>
  <c r="A1304" i="26" l="1"/>
  <c r="B1303" i="26"/>
  <c r="A1305" i="26" l="1"/>
  <c r="B1304" i="26"/>
  <c r="A1306" i="26" l="1"/>
  <c r="B1305" i="26"/>
  <c r="B1306" i="26" l="1"/>
  <c r="A1307" i="26"/>
  <c r="A1308" i="26" l="1"/>
  <c r="B1307" i="26"/>
  <c r="A1309" i="26" l="1"/>
  <c r="B1308" i="26"/>
  <c r="A1310" i="26" l="1"/>
  <c r="B1309" i="26"/>
  <c r="B1310" i="26" l="1"/>
  <c r="A1311" i="26"/>
  <c r="A1312" i="26" l="1"/>
  <c r="B1311" i="26"/>
  <c r="A1313" i="26" l="1"/>
  <c r="B1312" i="26"/>
  <c r="A1314" i="26" l="1"/>
  <c r="B1313" i="26"/>
  <c r="B1314" i="26" l="1"/>
  <c r="A1315" i="26"/>
  <c r="A1316" i="26" l="1"/>
  <c r="B1315" i="26"/>
  <c r="A1317" i="26" l="1"/>
  <c r="B1316" i="26"/>
  <c r="A1318" i="26" l="1"/>
  <c r="B1317" i="26"/>
  <c r="B1318" i="26" l="1"/>
  <c r="A1319" i="26"/>
  <c r="A1320" i="26" l="1"/>
  <c r="B1319" i="26"/>
  <c r="A1321" i="26" l="1"/>
  <c r="B1320" i="26"/>
  <c r="A1322" i="26" l="1"/>
  <c r="B1321" i="26"/>
  <c r="B1322" i="26" l="1"/>
  <c r="A1323" i="26"/>
  <c r="A1324" i="26" l="1"/>
  <c r="B1323" i="26"/>
  <c r="A1325" i="26" l="1"/>
  <c r="B1324" i="26"/>
  <c r="A1326" i="26" l="1"/>
  <c r="B1325" i="26"/>
  <c r="B1326" i="26" l="1"/>
  <c r="A1327" i="26"/>
  <c r="A1328" i="26" l="1"/>
  <c r="B1327" i="26"/>
  <c r="A1329" i="26" l="1"/>
  <c r="B1328" i="26"/>
  <c r="A1330" i="26" l="1"/>
  <c r="B1329" i="26"/>
  <c r="B1330" i="26" l="1"/>
  <c r="A1331" i="26"/>
  <c r="A1332" i="26" l="1"/>
  <c r="B1331" i="26"/>
  <c r="A1333" i="26" l="1"/>
  <c r="B1332" i="26"/>
  <c r="A1334" i="26" l="1"/>
  <c r="B1333" i="26"/>
  <c r="B1334" i="26" l="1"/>
  <c r="A1335" i="26"/>
  <c r="A1336" i="26" l="1"/>
  <c r="B1335" i="26"/>
  <c r="A1337" i="26" l="1"/>
  <c r="B1336" i="26"/>
  <c r="A1338" i="26" l="1"/>
  <c r="B1337" i="26"/>
  <c r="B1338" i="26" l="1"/>
  <c r="A1339" i="26"/>
  <c r="A1340" i="26" l="1"/>
  <c r="B1339" i="26"/>
  <c r="A1341" i="26" l="1"/>
  <c r="B1340" i="26"/>
  <c r="A1342" i="26" l="1"/>
  <c r="B1341" i="26"/>
  <c r="B1342" i="26" l="1"/>
  <c r="A1343" i="26"/>
  <c r="A1344" i="26" l="1"/>
  <c r="B1343" i="26"/>
  <c r="A1345" i="26" l="1"/>
  <c r="B1344" i="26"/>
  <c r="A1346" i="26" l="1"/>
  <c r="B1345" i="26"/>
  <c r="B1346" i="26" l="1"/>
  <c r="A1347" i="26"/>
  <c r="A1348" i="26" l="1"/>
  <c r="B1347" i="26"/>
  <c r="A1349" i="26" l="1"/>
  <c r="B1348" i="26"/>
  <c r="A1350" i="26" l="1"/>
  <c r="B1349" i="26"/>
  <c r="B1350" i="26" l="1"/>
  <c r="A1351" i="26"/>
  <c r="A1352" i="26" l="1"/>
  <c r="B1351" i="26"/>
  <c r="A1353" i="26" l="1"/>
  <c r="B1352" i="26"/>
  <c r="A1354" i="26" l="1"/>
  <c r="B1353" i="26"/>
  <c r="B1354" i="26" l="1"/>
  <c r="A1355" i="26"/>
  <c r="A1356" i="26" l="1"/>
  <c r="B1355" i="26"/>
  <c r="A1357" i="26" l="1"/>
  <c r="B1356" i="26"/>
  <c r="A1358" i="26" l="1"/>
  <c r="B1357" i="26"/>
  <c r="B1358" i="26" l="1"/>
  <c r="A1359" i="26"/>
  <c r="A1360" i="26" l="1"/>
  <c r="B1359" i="26"/>
  <c r="A1361" i="26" l="1"/>
  <c r="B1360" i="26"/>
  <c r="A1362" i="26" l="1"/>
  <c r="B1361" i="26"/>
  <c r="B1362" i="26" l="1"/>
  <c r="A1363" i="26"/>
  <c r="A1364" i="26" l="1"/>
  <c r="B1363" i="26"/>
  <c r="A1365" i="26" l="1"/>
  <c r="B1364" i="26"/>
  <c r="A1366" i="26" l="1"/>
  <c r="B1365" i="26"/>
  <c r="B1366" i="26" l="1"/>
  <c r="A1367" i="26"/>
  <c r="A1368" i="26" l="1"/>
  <c r="B1367" i="26"/>
  <c r="A1369" i="26" l="1"/>
  <c r="B1368" i="26"/>
  <c r="A1370" i="26" l="1"/>
  <c r="B1369" i="26"/>
  <c r="B1370" i="26" l="1"/>
  <c r="A1371" i="26"/>
  <c r="A1372" i="26" l="1"/>
  <c r="B1371" i="26"/>
  <c r="A1373" i="26" l="1"/>
  <c r="B1372" i="26"/>
  <c r="A1374" i="26" l="1"/>
  <c r="B1373" i="26"/>
  <c r="B1374" i="26" l="1"/>
  <c r="A1375" i="26"/>
  <c r="A1376" i="26" l="1"/>
  <c r="B1375" i="26"/>
  <c r="A1377" i="26" l="1"/>
  <c r="B1376" i="26"/>
  <c r="A1378" i="26" l="1"/>
  <c r="B1377" i="26"/>
  <c r="B1378" i="26" l="1"/>
  <c r="A1379" i="26"/>
  <c r="A1380" i="26" l="1"/>
  <c r="B1379" i="26"/>
  <c r="A1381" i="26" l="1"/>
  <c r="B1380" i="26"/>
  <c r="A1382" i="26" l="1"/>
  <c r="B1381" i="26"/>
  <c r="B1382" i="26" l="1"/>
  <c r="A1383" i="26"/>
  <c r="A1384" i="26" l="1"/>
  <c r="B1383" i="26"/>
  <c r="A1385" i="26" l="1"/>
  <c r="B1384" i="26"/>
  <c r="A1386" i="26" l="1"/>
  <c r="B1385" i="26"/>
  <c r="B1386" i="26" l="1"/>
  <c r="A1387" i="26"/>
  <c r="A1388" i="26" l="1"/>
  <c r="B1387" i="26"/>
  <c r="A1389" i="26" l="1"/>
  <c r="B1388" i="26"/>
  <c r="A1390" i="26" l="1"/>
  <c r="B1389" i="26"/>
  <c r="B1390" i="26" l="1"/>
  <c r="A1391" i="26"/>
  <c r="A1392" i="26" l="1"/>
  <c r="B1391" i="26"/>
  <c r="A1393" i="26" l="1"/>
  <c r="B1392" i="26"/>
  <c r="A1394" i="26" l="1"/>
  <c r="B1393" i="26"/>
  <c r="B1394" i="26" l="1"/>
  <c r="A1395" i="26"/>
  <c r="A1396" i="26" l="1"/>
  <c r="B1395" i="26"/>
  <c r="A1397" i="26" l="1"/>
  <c r="B1396" i="26"/>
  <c r="A1398" i="26" l="1"/>
  <c r="B1397" i="26"/>
  <c r="B1398" i="26" l="1"/>
  <c r="A1399" i="26"/>
  <c r="A1400" i="26" l="1"/>
  <c r="B1399" i="26"/>
  <c r="A1401" i="26" l="1"/>
  <c r="B1400" i="26"/>
  <c r="A1402" i="26" l="1"/>
  <c r="B1401" i="26"/>
  <c r="B1402" i="26" l="1"/>
  <c r="A1403" i="26"/>
  <c r="A1404" i="26" l="1"/>
  <c r="B1403" i="26"/>
  <c r="A1405" i="26" l="1"/>
  <c r="B1404" i="26"/>
  <c r="A1406" i="26" l="1"/>
  <c r="B1405" i="26"/>
  <c r="B1406" i="26" l="1"/>
  <c r="A1407" i="26"/>
  <c r="A1408" i="26" l="1"/>
  <c r="B1407" i="26"/>
  <c r="A1409" i="26" l="1"/>
  <c r="B1408" i="26"/>
  <c r="A1410" i="26" l="1"/>
  <c r="B1409" i="26"/>
  <c r="B1410" i="26" l="1"/>
  <c r="A1411" i="26"/>
  <c r="A1412" i="26" l="1"/>
  <c r="B1411" i="26"/>
  <c r="A1413" i="26" l="1"/>
  <c r="B1412" i="26"/>
  <c r="A1414" i="26" l="1"/>
  <c r="B1413" i="26"/>
  <c r="B1414" i="26" l="1"/>
  <c r="A1415" i="26"/>
  <c r="A1416" i="26" l="1"/>
  <c r="B1415" i="26"/>
  <c r="A1417" i="26" l="1"/>
  <c r="B1416" i="26"/>
  <c r="A1418" i="26" l="1"/>
  <c r="B1417" i="26"/>
  <c r="B1418" i="26" l="1"/>
  <c r="A1419" i="26"/>
  <c r="A1420" i="26" l="1"/>
  <c r="B1419" i="26"/>
  <c r="A1421" i="26" l="1"/>
  <c r="B1420" i="26"/>
  <c r="A1422" i="26" l="1"/>
  <c r="B1421" i="26"/>
  <c r="B1422" i="26" l="1"/>
  <c r="A1423" i="26"/>
  <c r="A1424" i="26" l="1"/>
  <c r="B1423" i="26"/>
  <c r="A1425" i="26" l="1"/>
  <c r="B1424" i="26"/>
  <c r="A1426" i="26" l="1"/>
  <c r="B1425" i="26"/>
  <c r="B1426" i="26" l="1"/>
  <c r="A1427" i="26"/>
  <c r="A1428" i="26" l="1"/>
  <c r="B1427" i="26"/>
  <c r="A1429" i="26" l="1"/>
  <c r="B1428" i="26"/>
  <c r="A1430" i="26" l="1"/>
  <c r="B1429" i="26"/>
  <c r="B1430" i="26" l="1"/>
  <c r="A1431" i="26"/>
  <c r="A1432" i="26" l="1"/>
  <c r="B1431" i="26"/>
  <c r="A1433" i="26" l="1"/>
  <c r="B1432" i="26"/>
  <c r="A1434" i="26" l="1"/>
  <c r="B1433" i="26"/>
  <c r="B1434" i="26" l="1"/>
  <c r="A1435" i="26"/>
  <c r="A1436" i="26" l="1"/>
  <c r="B1435" i="26"/>
  <c r="A1437" i="26" l="1"/>
  <c r="B1436" i="26"/>
  <c r="A1438" i="26" l="1"/>
  <c r="B1437" i="26"/>
  <c r="B1438" i="26" l="1"/>
  <c r="A1439" i="26"/>
  <c r="A1440" i="26" l="1"/>
  <c r="B1439" i="26"/>
  <c r="A1441" i="26" l="1"/>
  <c r="B1440" i="26"/>
  <c r="A1442" i="26" l="1"/>
  <c r="B1441" i="26"/>
  <c r="B1442" i="26" l="1"/>
  <c r="A1443" i="26"/>
  <c r="A1444" i="26" l="1"/>
  <c r="B1443" i="26"/>
  <c r="A1445" i="26" l="1"/>
  <c r="B1444" i="26"/>
  <c r="A1446" i="26" l="1"/>
  <c r="B1445" i="26"/>
  <c r="B1446" i="26" l="1"/>
  <c r="A1447" i="26"/>
  <c r="A1448" i="26" l="1"/>
  <c r="B1447" i="26"/>
  <c r="A1449" i="26" l="1"/>
  <c r="B1448" i="26"/>
  <c r="A1450" i="26" l="1"/>
  <c r="B1449" i="26"/>
  <c r="B1450" i="26" l="1"/>
  <c r="A1451" i="26"/>
  <c r="A1452" i="26" l="1"/>
  <c r="B1451" i="26"/>
  <c r="A1453" i="26" l="1"/>
  <c r="B1452" i="26"/>
  <c r="A1454" i="26" l="1"/>
  <c r="B1453" i="26"/>
  <c r="B1454" i="26" l="1"/>
  <c r="A1455" i="26"/>
  <c r="A1456" i="26" l="1"/>
  <c r="B1455" i="26"/>
  <c r="A1457" i="26" l="1"/>
  <c r="B1456" i="26"/>
  <c r="A1458" i="26" l="1"/>
  <c r="B1457" i="26"/>
  <c r="B1458" i="26" l="1"/>
  <c r="A1459" i="26"/>
  <c r="A1460" i="26" l="1"/>
  <c r="B1459" i="26"/>
  <c r="A1461" i="26" l="1"/>
  <c r="B1460" i="26"/>
  <c r="A1462" i="26" l="1"/>
  <c r="B1461" i="26"/>
  <c r="B1462" i="26" l="1"/>
  <c r="A1463" i="26"/>
  <c r="A1464" i="26" l="1"/>
  <c r="B1463" i="26"/>
  <c r="A1465" i="26" l="1"/>
  <c r="B1464" i="26"/>
  <c r="A1466" i="26" l="1"/>
  <c r="B1465" i="26"/>
  <c r="B1466" i="26" l="1"/>
  <c r="A1467" i="26"/>
  <c r="A1468" i="26" l="1"/>
  <c r="B1467" i="26"/>
  <c r="A1469" i="26" l="1"/>
  <c r="B1468" i="26"/>
  <c r="A1470" i="26" l="1"/>
  <c r="B1469" i="26"/>
  <c r="B1470" i="26" l="1"/>
  <c r="A1471" i="26"/>
  <c r="A1472" i="26" l="1"/>
  <c r="B1471" i="26"/>
  <c r="A1473" i="26" l="1"/>
  <c r="B1472" i="26"/>
  <c r="A1474" i="26" l="1"/>
  <c r="B1473" i="26"/>
  <c r="B1474" i="26" l="1"/>
  <c r="A1475" i="26"/>
  <c r="A1476" i="26" l="1"/>
  <c r="B1475" i="26"/>
  <c r="A1477" i="26" l="1"/>
  <c r="B1476" i="26"/>
  <c r="A1478" i="26" l="1"/>
  <c r="B1477" i="26"/>
  <c r="B1478" i="26" l="1"/>
  <c r="A1479" i="26"/>
  <c r="A1480" i="26" l="1"/>
  <c r="B1479" i="26"/>
  <c r="A1481" i="26" l="1"/>
  <c r="B1480" i="26"/>
  <c r="A1482" i="26" l="1"/>
  <c r="B1481" i="26"/>
  <c r="B1482" i="26" l="1"/>
  <c r="A1483" i="26"/>
  <c r="A1484" i="26" l="1"/>
  <c r="B1483" i="26"/>
  <c r="A1485" i="26" l="1"/>
  <c r="B1484" i="26"/>
  <c r="A1486" i="26" l="1"/>
  <c r="B1485" i="26"/>
  <c r="B1486" i="26" l="1"/>
  <c r="A1487" i="26"/>
  <c r="A1488" i="26" l="1"/>
  <c r="B1487" i="26"/>
  <c r="A1489" i="26" l="1"/>
  <c r="B1488" i="26"/>
  <c r="A1490" i="26" l="1"/>
  <c r="B1489" i="26"/>
  <c r="B1490" i="26" l="1"/>
  <c r="A1491" i="26"/>
  <c r="A1492" i="26" l="1"/>
  <c r="B1491" i="26"/>
  <c r="A1493" i="26" l="1"/>
  <c r="B1492" i="26"/>
  <c r="A1494" i="26" l="1"/>
  <c r="B1493" i="26"/>
  <c r="B1494" i="26" l="1"/>
  <c r="A1495" i="26"/>
  <c r="B1495" i="26" l="1"/>
  <c r="A1496" i="26"/>
  <c r="A1497" i="26" l="1"/>
  <c r="B1496" i="26"/>
  <c r="A1498" i="26" l="1"/>
  <c r="B1497" i="26"/>
  <c r="A1499" i="26" l="1"/>
  <c r="B1498" i="26"/>
  <c r="B1499" i="26" l="1"/>
  <c r="A1500" i="26"/>
  <c r="A1501" i="26" l="1"/>
  <c r="B1500" i="26"/>
  <c r="A1502" i="26" l="1"/>
  <c r="B1501" i="26"/>
  <c r="B1502" i="26" l="1"/>
  <c r="A1503" i="26"/>
  <c r="B1503" i="26" l="1"/>
  <c r="A1504" i="26"/>
  <c r="A1505" i="26" l="1"/>
  <c r="B1504" i="26"/>
  <c r="A1506" i="26" l="1"/>
  <c r="B1505" i="26"/>
  <c r="B1506" i="26" l="1"/>
  <c r="A1507" i="26"/>
  <c r="B1507" i="26" l="1"/>
  <c r="A1508" i="26"/>
  <c r="A1509" i="26" l="1"/>
  <c r="B1508" i="26"/>
  <c r="A1510" i="26" l="1"/>
  <c r="B1509" i="26"/>
  <c r="B1510" i="26" l="1"/>
  <c r="A1511" i="26"/>
  <c r="B1511" i="26" l="1"/>
  <c r="A1512" i="26"/>
  <c r="A1513" i="26" l="1"/>
  <c r="B1512" i="26"/>
  <c r="A1514" i="26" l="1"/>
  <c r="B1513" i="26"/>
  <c r="B1514" i="26" l="1"/>
  <c r="A1515" i="26"/>
  <c r="B1515" i="26" l="1"/>
  <c r="A1516" i="26"/>
  <c r="A1517" i="26" l="1"/>
  <c r="B1516" i="26"/>
  <c r="A1518" i="26" l="1"/>
  <c r="B1517" i="26"/>
  <c r="B1518" i="26" l="1"/>
  <c r="A1519" i="26"/>
  <c r="B1519" i="26" l="1"/>
  <c r="A1520" i="26"/>
  <c r="A1521" i="26" l="1"/>
  <c r="B1520" i="26"/>
  <c r="A1522" i="26" l="1"/>
  <c r="B1521" i="26"/>
  <c r="B1522" i="26" l="1"/>
  <c r="A1523" i="26"/>
  <c r="B1523" i="26" l="1"/>
  <c r="A1524" i="26"/>
  <c r="A1525" i="26" l="1"/>
  <c r="B1524" i="26"/>
  <c r="A1526" i="26" l="1"/>
  <c r="B1525" i="26"/>
  <c r="B1526" i="26" l="1"/>
  <c r="A1527" i="26"/>
  <c r="B1527" i="26" l="1"/>
  <c r="A1528" i="26"/>
  <c r="A1529" i="26" l="1"/>
  <c r="B1528" i="26"/>
  <c r="A1530" i="26" l="1"/>
  <c r="B1529" i="26"/>
  <c r="B1530" i="26" l="1"/>
  <c r="A1531" i="26"/>
  <c r="B1531" i="26" l="1"/>
  <c r="A1532" i="26"/>
  <c r="A1533" i="26" l="1"/>
  <c r="B1532" i="26"/>
  <c r="A1534" i="26" l="1"/>
  <c r="B1533" i="26"/>
  <c r="B1534" i="26" l="1"/>
  <c r="A1535" i="26"/>
  <c r="B1535" i="26" l="1"/>
  <c r="A1536" i="26"/>
  <c r="A1537" i="26" l="1"/>
  <c r="B1536" i="26"/>
  <c r="A1538" i="26" l="1"/>
  <c r="B1537" i="26"/>
  <c r="B1538" i="26" l="1"/>
  <c r="A1539" i="26"/>
  <c r="B1539" i="26" l="1"/>
  <c r="A1540" i="26"/>
  <c r="A1541" i="26" l="1"/>
  <c r="B1540" i="26"/>
  <c r="A1542" i="26" l="1"/>
  <c r="B1541" i="26"/>
  <c r="B1542" i="26" l="1"/>
  <c r="A1543" i="26"/>
  <c r="B1543" i="26" l="1"/>
  <c r="A1544" i="26"/>
  <c r="A1545" i="26" l="1"/>
  <c r="B1544" i="26"/>
  <c r="A1546" i="26" l="1"/>
  <c r="B1545" i="26"/>
  <c r="B1546" i="26" l="1"/>
  <c r="A1547" i="26"/>
  <c r="B1547" i="26" l="1"/>
  <c r="A1548" i="26"/>
  <c r="A1549" i="26" l="1"/>
  <c r="B1548" i="26"/>
  <c r="A1550" i="26" l="1"/>
  <c r="B1549" i="26"/>
  <c r="B1550" i="26" l="1"/>
  <c r="A1551" i="26"/>
  <c r="B1551" i="26" l="1"/>
  <c r="A1552" i="26"/>
  <c r="A1553" i="26" l="1"/>
  <c r="B1552" i="26"/>
  <c r="A1554" i="26" l="1"/>
  <c r="B1553" i="26"/>
  <c r="B1554" i="26" l="1"/>
  <c r="A1555" i="26"/>
  <c r="B1555" i="26" l="1"/>
  <c r="A1556" i="26"/>
  <c r="A1557" i="26" l="1"/>
  <c r="B1556" i="26"/>
  <c r="A1558" i="26" l="1"/>
  <c r="B1557" i="26"/>
  <c r="B1558" i="26" l="1"/>
  <c r="A1559" i="26"/>
  <c r="B1559" i="26" l="1"/>
  <c r="A1560" i="26"/>
  <c r="A1561" i="26" l="1"/>
  <c r="B1560" i="26"/>
  <c r="A1562" i="26" l="1"/>
  <c r="B1561" i="26"/>
  <c r="B1562" i="26" l="1"/>
  <c r="A1563" i="26"/>
  <c r="B1563" i="26" l="1"/>
  <c r="A1564" i="26"/>
  <c r="A1565" i="26" l="1"/>
  <c r="B1564" i="26"/>
  <c r="A1566" i="26" l="1"/>
  <c r="B1565" i="26"/>
  <c r="B1566" i="26" l="1"/>
  <c r="A1567" i="26"/>
  <c r="B1567" i="26" l="1"/>
  <c r="A1568" i="26"/>
  <c r="A1569" i="26" l="1"/>
  <c r="B1568" i="26"/>
  <c r="A1570" i="26" l="1"/>
  <c r="B1569" i="26"/>
  <c r="B1570" i="26" l="1"/>
  <c r="A1571" i="26"/>
  <c r="B1571" i="26" l="1"/>
  <c r="A1572" i="26"/>
  <c r="A1573" i="26" l="1"/>
  <c r="B1572" i="26"/>
  <c r="A1574" i="26" l="1"/>
  <c r="B1573" i="26"/>
  <c r="B1574" i="26" l="1"/>
  <c r="A1575" i="26"/>
  <c r="B1575" i="26" l="1"/>
  <c r="A1576" i="26"/>
  <c r="A1577" i="26" l="1"/>
  <c r="B1576" i="26"/>
  <c r="A1578" i="26" l="1"/>
  <c r="B1577" i="26"/>
  <c r="B1578" i="26" l="1"/>
  <c r="A1579" i="26"/>
  <c r="B1579" i="26" l="1"/>
  <c r="A1580" i="26"/>
  <c r="A1581" i="26" l="1"/>
  <c r="B1580" i="26"/>
  <c r="A1582" i="26" l="1"/>
  <c r="B1581" i="26"/>
  <c r="B1582" i="26" l="1"/>
  <c r="A1583" i="26"/>
  <c r="B1583" i="26" l="1"/>
  <c r="A1584" i="26"/>
  <c r="A1585" i="26" l="1"/>
  <c r="B1584" i="26"/>
  <c r="A1586" i="26" l="1"/>
  <c r="B1585" i="26"/>
  <c r="B1586" i="26" l="1"/>
  <c r="A1587" i="26"/>
  <c r="B1587" i="26" l="1"/>
  <c r="A1588" i="26"/>
  <c r="A1589" i="26" l="1"/>
  <c r="B1588" i="26"/>
  <c r="A1590" i="26" l="1"/>
  <c r="B1589" i="26"/>
  <c r="B1590" i="26" l="1"/>
  <c r="A1591" i="26"/>
  <c r="B1591" i="26" l="1"/>
  <c r="A1592" i="26"/>
  <c r="A1593" i="26" l="1"/>
  <c r="B1592" i="26"/>
  <c r="A1594" i="26" l="1"/>
  <c r="B1593" i="26"/>
  <c r="B1594" i="26" l="1"/>
  <c r="A1595" i="26"/>
  <c r="B1595" i="26" l="1"/>
  <c r="A1596" i="26"/>
  <c r="A1597" i="26" l="1"/>
  <c r="B1596" i="26"/>
  <c r="A1598" i="26" l="1"/>
  <c r="B1597" i="26"/>
  <c r="B1598" i="26" l="1"/>
  <c r="A1599" i="26"/>
  <c r="B1599" i="26" l="1"/>
  <c r="A1600" i="26"/>
  <c r="A1601" i="26" l="1"/>
  <c r="B1600" i="26"/>
  <c r="A1602" i="26" l="1"/>
  <c r="B1601" i="26"/>
  <c r="B1602" i="26" l="1"/>
  <c r="A1603" i="26"/>
  <c r="B1603" i="26" l="1"/>
  <c r="A1604" i="26"/>
  <c r="A1605" i="26" l="1"/>
  <c r="B1604" i="26"/>
  <c r="A1606" i="26" l="1"/>
  <c r="B1605" i="26"/>
  <c r="A1607" i="26" l="1"/>
  <c r="B1606" i="26"/>
  <c r="B1607" i="26" l="1"/>
  <c r="A1608" i="26"/>
  <c r="A1609" i="26" l="1"/>
  <c r="B1608" i="26"/>
  <c r="A1610" i="26" l="1"/>
  <c r="B1609" i="26"/>
  <c r="A1611" i="26" l="1"/>
  <c r="B1610" i="26"/>
  <c r="B1611" i="26" l="1"/>
  <c r="A1612" i="26"/>
  <c r="A1613" i="26" l="1"/>
  <c r="B1612" i="26"/>
  <c r="A1614" i="26" l="1"/>
  <c r="B1613" i="26"/>
  <c r="A1615" i="26" l="1"/>
  <c r="B1614" i="26"/>
  <c r="B1615" i="26" l="1"/>
  <c r="A1616" i="26"/>
  <c r="A1617" i="26" l="1"/>
  <c r="B1616" i="26"/>
  <c r="A1618" i="26" l="1"/>
  <c r="B1617" i="26"/>
  <c r="A1619" i="26" l="1"/>
  <c r="B1618" i="26"/>
  <c r="B1619" i="26" l="1"/>
  <c r="A1620" i="26"/>
  <c r="A1621" i="26" l="1"/>
  <c r="B1620" i="26"/>
  <c r="A1622" i="26" l="1"/>
  <c r="B1621" i="26"/>
  <c r="A1623" i="26" l="1"/>
  <c r="B1622" i="26"/>
  <c r="B1623" i="26" l="1"/>
  <c r="A1624" i="26"/>
  <c r="A1625" i="26" l="1"/>
  <c r="B1624" i="26"/>
  <c r="A1626" i="26" l="1"/>
  <c r="B1625" i="26"/>
  <c r="A1627" i="26" l="1"/>
  <c r="B1626" i="26"/>
  <c r="B1627" i="26" l="1"/>
  <c r="A1628" i="26"/>
  <c r="A1629" i="26" l="1"/>
  <c r="B1628" i="26"/>
  <c r="A1630" i="26" l="1"/>
  <c r="B1629" i="26"/>
  <c r="A1631" i="26" l="1"/>
  <c r="B1630" i="26"/>
  <c r="B1631" i="26" l="1"/>
  <c r="A1632" i="26"/>
  <c r="A1633" i="26" l="1"/>
  <c r="B1632" i="26"/>
  <c r="A1634" i="26" l="1"/>
  <c r="B1633" i="26"/>
  <c r="A1635" i="26" l="1"/>
  <c r="B1634" i="26"/>
  <c r="B1635" i="26" l="1"/>
  <c r="A1636" i="26"/>
  <c r="A1637" i="26" l="1"/>
  <c r="B1636" i="26"/>
  <c r="A1638" i="26" l="1"/>
  <c r="B1637" i="26"/>
  <c r="A1639" i="26" l="1"/>
  <c r="B1638" i="26"/>
  <c r="B1639" i="26" l="1"/>
  <c r="A1640" i="26"/>
  <c r="A1641" i="26" l="1"/>
  <c r="B1640" i="26"/>
  <c r="A1642" i="26" l="1"/>
  <c r="B1641" i="26"/>
  <c r="A1643" i="26" l="1"/>
  <c r="B1642" i="26"/>
  <c r="B1643" i="26" l="1"/>
  <c r="A1644" i="26"/>
  <c r="A1645" i="26" l="1"/>
  <c r="B1644" i="26"/>
  <c r="A1646" i="26" l="1"/>
  <c r="B1645" i="26"/>
  <c r="A1647" i="26" l="1"/>
  <c r="B1646" i="26"/>
  <c r="B1647" i="26" l="1"/>
  <c r="A1648" i="26"/>
  <c r="A1649" i="26" l="1"/>
  <c r="B1648" i="26"/>
  <c r="A1650" i="26" l="1"/>
  <c r="B1649" i="26"/>
  <c r="A1651" i="26" l="1"/>
  <c r="B1650" i="26"/>
  <c r="B1651" i="26" l="1"/>
  <c r="A1652" i="26"/>
  <c r="A1653" i="26" l="1"/>
  <c r="B1652" i="26"/>
  <c r="A1654" i="26" l="1"/>
  <c r="B1653" i="26"/>
  <c r="A1655" i="26" l="1"/>
  <c r="B1654" i="26"/>
  <c r="B1655" i="26" l="1"/>
  <c r="A1656" i="26"/>
  <c r="A1657" i="26" l="1"/>
  <c r="B1656" i="26"/>
  <c r="A1658" i="26" l="1"/>
  <c r="B1657" i="26"/>
  <c r="A1659" i="26" l="1"/>
  <c r="B1658" i="26"/>
  <c r="B1659" i="26" l="1"/>
  <c r="A1660" i="26"/>
  <c r="A1661" i="26" l="1"/>
  <c r="B1660" i="26"/>
  <c r="A1662" i="26" l="1"/>
  <c r="B1661" i="26"/>
  <c r="A1663" i="26" l="1"/>
  <c r="B1662" i="26"/>
  <c r="B1663" i="26" l="1"/>
  <c r="A1664" i="26"/>
  <c r="A1665" i="26" l="1"/>
  <c r="B1664" i="26"/>
  <c r="A1666" i="26" l="1"/>
  <c r="B1665" i="26"/>
  <c r="A1667" i="26" l="1"/>
  <c r="B1666" i="26"/>
  <c r="B1667" i="26" l="1"/>
  <c r="A1668" i="26"/>
  <c r="A1669" i="26" l="1"/>
  <c r="B1668" i="26"/>
  <c r="A1670" i="26" l="1"/>
  <c r="B1669" i="26"/>
  <c r="A1671" i="26" l="1"/>
  <c r="B1670" i="26"/>
  <c r="B1671" i="26" l="1"/>
  <c r="A1672" i="26"/>
  <c r="A1673" i="26" l="1"/>
  <c r="B1672" i="26"/>
  <c r="A1674" i="26" l="1"/>
  <c r="B1673" i="26"/>
  <c r="A1675" i="26" l="1"/>
  <c r="B1674" i="26"/>
  <c r="B1675" i="26" l="1"/>
  <c r="A1676" i="26"/>
  <c r="A1677" i="26" l="1"/>
  <c r="B1676" i="26"/>
  <c r="A1678" i="26" l="1"/>
  <c r="B1677" i="26"/>
  <c r="A1679" i="26" l="1"/>
  <c r="B1678" i="26"/>
  <c r="B1679" i="26" l="1"/>
  <c r="A1680" i="26"/>
  <c r="A1681" i="26" l="1"/>
  <c r="B1680" i="26"/>
  <c r="A1682" i="26" l="1"/>
  <c r="B1681" i="26"/>
  <c r="A1683" i="26" l="1"/>
  <c r="B1682" i="26"/>
  <c r="B1683" i="26" l="1"/>
  <c r="A1684" i="26"/>
  <c r="A1685" i="26" l="1"/>
  <c r="B1684" i="26"/>
  <c r="A1686" i="26" l="1"/>
  <c r="B1685" i="26"/>
  <c r="A1687" i="26" l="1"/>
  <c r="B1686" i="26"/>
  <c r="B1687" i="26" l="1"/>
  <c r="A1688" i="26"/>
  <c r="A1689" i="26" l="1"/>
  <c r="B1688" i="26"/>
  <c r="A1690" i="26" l="1"/>
  <c r="B1689" i="26"/>
  <c r="A1691" i="26" l="1"/>
  <c r="B1690" i="26"/>
  <c r="B1691" i="26" l="1"/>
  <c r="A1692" i="26"/>
  <c r="A1693" i="26" l="1"/>
  <c r="B1692" i="26"/>
  <c r="A1694" i="26" l="1"/>
  <c r="B1693" i="26"/>
  <c r="A1695" i="26" l="1"/>
  <c r="B1694" i="26"/>
  <c r="B1695" i="26" l="1"/>
  <c r="A1696" i="26"/>
  <c r="A1697" i="26" l="1"/>
  <c r="B1696" i="26"/>
  <c r="A1698" i="26" l="1"/>
  <c r="B1697" i="26"/>
  <c r="A1699" i="26" l="1"/>
  <c r="B1698" i="26"/>
  <c r="B1699" i="26" l="1"/>
  <c r="A1700" i="26"/>
  <c r="A1701" i="26" l="1"/>
  <c r="B1700" i="26"/>
  <c r="A1702" i="26" l="1"/>
  <c r="B1701" i="26"/>
  <c r="A1703" i="26" l="1"/>
  <c r="B1702" i="26"/>
  <c r="B1703" i="26" l="1"/>
  <c r="A1704" i="26"/>
  <c r="A1705" i="26" l="1"/>
  <c r="B1704" i="26"/>
  <c r="A1706" i="26" l="1"/>
  <c r="B1705" i="26"/>
  <c r="A1707" i="26" l="1"/>
  <c r="B1706" i="26"/>
  <c r="B1707" i="26" l="1"/>
  <c r="A1708" i="26"/>
  <c r="A1709" i="26" l="1"/>
  <c r="B1708" i="26"/>
  <c r="A1710" i="26" l="1"/>
  <c r="B1709" i="26"/>
  <c r="A1711" i="26" l="1"/>
  <c r="B1710" i="26"/>
  <c r="B1711" i="26" l="1"/>
  <c r="A1712" i="26"/>
  <c r="A1713" i="26" l="1"/>
  <c r="B1712" i="26"/>
  <c r="A1714" i="26" l="1"/>
  <c r="B1713" i="26"/>
  <c r="A1715" i="26" l="1"/>
  <c r="B1714" i="26"/>
  <c r="B1715" i="26" l="1"/>
  <c r="A1716" i="26"/>
  <c r="A1717" i="26" l="1"/>
  <c r="B1716" i="26"/>
  <c r="A1718" i="26" l="1"/>
  <c r="B1717" i="26"/>
  <c r="A1719" i="26" l="1"/>
  <c r="B1718" i="26"/>
  <c r="B1719" i="26" l="1"/>
  <c r="A1720" i="26"/>
  <c r="A1721" i="26" l="1"/>
  <c r="B1720" i="26"/>
  <c r="A1722" i="26" l="1"/>
  <c r="B1721" i="26"/>
  <c r="A1723" i="26" l="1"/>
  <c r="B1722" i="26"/>
  <c r="B1723" i="26" l="1"/>
  <c r="A1724" i="26"/>
  <c r="A1725" i="26" l="1"/>
  <c r="B1724" i="26"/>
  <c r="A1726" i="26" l="1"/>
  <c r="B1725" i="26"/>
  <c r="A1727" i="26" l="1"/>
  <c r="B1726" i="26"/>
  <c r="B1727" i="26" l="1"/>
  <c r="A1728" i="26"/>
  <c r="A1729" i="26" l="1"/>
  <c r="B1728" i="26"/>
  <c r="A1730" i="26" l="1"/>
  <c r="B1729" i="26"/>
  <c r="A1731" i="26" l="1"/>
  <c r="B1730" i="26"/>
  <c r="B1731" i="26" l="1"/>
  <c r="A1732" i="26"/>
  <c r="A1733" i="26" l="1"/>
  <c r="B1732" i="26"/>
  <c r="A1734" i="26" l="1"/>
  <c r="B1733" i="26"/>
  <c r="A1735" i="26" l="1"/>
  <c r="B1734" i="26"/>
  <c r="B1735" i="26" l="1"/>
  <c r="A1736" i="26"/>
  <c r="A1737" i="26" l="1"/>
  <c r="B1736" i="26"/>
  <c r="A1738" i="26" l="1"/>
  <c r="B1737" i="26"/>
  <c r="A1739" i="26" l="1"/>
  <c r="B1738" i="26"/>
  <c r="B1739" i="26" l="1"/>
  <c r="A1740" i="26"/>
  <c r="A1741" i="26" l="1"/>
  <c r="B1740" i="26"/>
  <c r="A1742" i="26" l="1"/>
  <c r="B1741" i="26"/>
  <c r="A1743" i="26" l="1"/>
  <c r="B1742" i="26"/>
  <c r="B1743" i="26" l="1"/>
  <c r="A1744" i="26"/>
  <c r="A1745" i="26" l="1"/>
  <c r="B1744" i="26"/>
  <c r="A1746" i="26" l="1"/>
  <c r="B1745" i="26"/>
  <c r="A1747" i="26" l="1"/>
  <c r="B1746" i="26"/>
  <c r="B1747" i="26" l="1"/>
  <c r="A1748" i="26"/>
  <c r="A1749" i="26" l="1"/>
  <c r="B1748" i="26"/>
  <c r="A1750" i="26" l="1"/>
  <c r="B1749" i="26"/>
  <c r="A1751" i="26" l="1"/>
  <c r="B1750" i="26"/>
  <c r="B1751" i="26" l="1"/>
  <c r="A1752" i="26"/>
  <c r="A1753" i="26" l="1"/>
  <c r="B1752" i="26"/>
  <c r="A1754" i="26" l="1"/>
  <c r="B1753" i="26"/>
  <c r="A1755" i="26" l="1"/>
  <c r="B1754" i="26"/>
  <c r="B1755" i="26" l="1"/>
  <c r="A1756" i="26"/>
  <c r="A1757" i="26" l="1"/>
  <c r="B1756" i="26"/>
  <c r="A1758" i="26" l="1"/>
  <c r="B1757" i="26"/>
  <c r="A1759" i="26" l="1"/>
  <c r="B1758" i="26"/>
  <c r="B1759" i="26" l="1"/>
  <c r="A1760" i="26"/>
  <c r="A1761" i="26" l="1"/>
  <c r="B1760" i="26"/>
  <c r="A1762" i="26" l="1"/>
  <c r="B1761" i="26"/>
  <c r="A1763" i="26" l="1"/>
  <c r="B1762" i="26"/>
  <c r="B1763" i="26" l="1"/>
  <c r="A1764" i="26"/>
  <c r="A1765" i="26" l="1"/>
  <c r="B1764" i="26"/>
  <c r="A1766" i="26" l="1"/>
  <c r="B1765" i="26"/>
  <c r="A1767" i="26" l="1"/>
  <c r="B1766" i="26"/>
  <c r="B1767" i="26" l="1"/>
  <c r="A1768" i="26"/>
  <c r="A1769" i="26" l="1"/>
  <c r="B1768" i="26"/>
  <c r="A1770" i="26" l="1"/>
  <c r="B1769" i="26"/>
  <c r="A1771" i="26" l="1"/>
  <c r="B1770" i="26"/>
  <c r="B1771" i="26" l="1"/>
  <c r="A1772" i="26"/>
  <c r="A1773" i="26" l="1"/>
  <c r="B1772" i="26"/>
  <c r="A1774" i="26" l="1"/>
  <c r="B1773" i="26"/>
  <c r="A1775" i="26" l="1"/>
  <c r="B1774" i="26"/>
  <c r="B1775" i="26" l="1"/>
  <c r="A1776" i="26"/>
  <c r="A1777" i="26" l="1"/>
  <c r="B1776" i="26"/>
  <c r="A1778" i="26" l="1"/>
  <c r="B1777" i="26"/>
  <c r="A1779" i="26" l="1"/>
  <c r="B1778" i="26"/>
  <c r="B1779" i="26" l="1"/>
  <c r="A1780" i="26"/>
  <c r="A1781" i="26" l="1"/>
  <c r="B1780" i="26"/>
  <c r="A1782" i="26" l="1"/>
  <c r="B1781" i="26"/>
  <c r="A1783" i="26" l="1"/>
  <c r="B1782" i="26"/>
  <c r="B1783" i="26" l="1"/>
  <c r="A1784" i="26"/>
  <c r="A1785" i="26" l="1"/>
  <c r="B1784" i="26"/>
  <c r="A1786" i="26" l="1"/>
  <c r="B1785" i="26"/>
  <c r="A1787" i="26" l="1"/>
  <c r="B1786" i="26"/>
  <c r="B1787" i="26" l="1"/>
  <c r="A1788" i="26"/>
  <c r="A1789" i="26" l="1"/>
  <c r="B1788" i="26"/>
  <c r="A1790" i="26" l="1"/>
  <c r="B1789" i="26"/>
  <c r="A1791" i="26" l="1"/>
  <c r="B1790" i="26"/>
  <c r="B1791" i="26" l="1"/>
  <c r="A1792" i="26"/>
  <c r="A1793" i="26" l="1"/>
  <c r="B1792" i="26"/>
  <c r="A1794" i="26" l="1"/>
  <c r="B1793" i="26"/>
  <c r="A1795" i="26" l="1"/>
  <c r="B1794" i="26"/>
  <c r="B1795" i="26" l="1"/>
  <c r="A1796" i="26"/>
  <c r="A1797" i="26" l="1"/>
  <c r="B1796" i="26"/>
  <c r="A1798" i="26" l="1"/>
  <c r="B1797" i="26"/>
  <c r="A1799" i="26" l="1"/>
  <c r="B1798" i="26"/>
  <c r="B1799" i="26" l="1"/>
  <c r="A1800" i="26"/>
  <c r="A1801" i="26" l="1"/>
  <c r="B1800" i="26"/>
  <c r="A1802" i="26" l="1"/>
  <c r="B1801" i="26"/>
  <c r="A1803" i="26" l="1"/>
  <c r="B1802" i="26"/>
  <c r="B1803" i="26" l="1"/>
  <c r="A1804" i="26"/>
  <c r="A1805" i="26" l="1"/>
  <c r="B1804" i="26"/>
  <c r="A1806" i="26" l="1"/>
  <c r="B1805" i="26"/>
  <c r="A1807" i="26" l="1"/>
  <c r="B1806" i="26"/>
  <c r="B1807" i="26" l="1"/>
  <c r="A1808" i="26"/>
  <c r="A1809" i="26" l="1"/>
  <c r="B1808" i="26"/>
  <c r="A1810" i="26" l="1"/>
  <c r="B1809" i="26"/>
  <c r="A1811" i="26" l="1"/>
  <c r="B1810" i="26"/>
  <c r="B1811" i="26" l="1"/>
  <c r="A1812" i="26"/>
  <c r="A1813" i="26" l="1"/>
  <c r="B1812" i="26"/>
  <c r="A1814" i="26" l="1"/>
  <c r="B1813" i="26"/>
  <c r="A1815" i="26" l="1"/>
  <c r="B1814" i="26"/>
  <c r="B1815" i="26" l="1"/>
  <c r="A1816" i="26"/>
  <c r="A1817" i="26" l="1"/>
  <c r="B1816" i="26"/>
  <c r="A1818" i="26" l="1"/>
  <c r="B1817" i="26"/>
  <c r="A1819" i="26" l="1"/>
  <c r="B1818" i="26"/>
  <c r="B1819" i="26" l="1"/>
  <c r="A1820" i="26"/>
  <c r="A1821" i="26" l="1"/>
  <c r="B1820" i="26"/>
  <c r="A1822" i="26" l="1"/>
  <c r="B1821" i="26"/>
  <c r="A1823" i="26" l="1"/>
  <c r="B1822" i="26"/>
  <c r="B1823" i="26" l="1"/>
  <c r="A1824" i="26"/>
  <c r="A1825" i="26" l="1"/>
  <c r="B1824" i="26"/>
  <c r="A1826" i="26" l="1"/>
  <c r="B1825" i="26"/>
  <c r="A1827" i="26" l="1"/>
  <c r="B1826" i="26"/>
  <c r="B1827" i="26" l="1"/>
  <c r="A1828" i="26"/>
  <c r="A1829" i="26" l="1"/>
  <c r="B1828" i="26"/>
  <c r="A1830" i="26" l="1"/>
  <c r="B1829" i="26"/>
  <c r="A1831" i="26" l="1"/>
  <c r="B1830" i="26"/>
  <c r="B1831" i="26" l="1"/>
  <c r="A1832" i="26"/>
  <c r="A1833" i="26" l="1"/>
  <c r="B1832" i="26"/>
  <c r="A1834" i="26" l="1"/>
  <c r="B1833" i="26"/>
  <c r="A1835" i="26" l="1"/>
  <c r="B1834" i="26"/>
  <c r="B1835" i="26" l="1"/>
  <c r="A1836" i="26"/>
  <c r="A1837" i="26" l="1"/>
  <c r="B1836" i="26"/>
  <c r="A1838" i="26" l="1"/>
  <c r="B1837" i="26"/>
  <c r="A1839" i="26" l="1"/>
  <c r="B1838" i="26"/>
  <c r="B1839" i="26" l="1"/>
  <c r="A1840" i="26"/>
  <c r="A1841" i="26" l="1"/>
  <c r="B1840" i="26"/>
  <c r="A1842" i="26" l="1"/>
  <c r="B1841" i="26"/>
  <c r="A1843" i="26" l="1"/>
  <c r="B1842" i="26"/>
  <c r="B1843" i="26" l="1"/>
  <c r="A1844" i="26"/>
  <c r="A1845" i="26" l="1"/>
  <c r="B1844" i="26"/>
  <c r="A1846" i="26" l="1"/>
  <c r="B1845" i="26"/>
  <c r="A1847" i="26" l="1"/>
  <c r="B1846" i="26"/>
  <c r="B1847" i="26" l="1"/>
  <c r="A1848" i="26"/>
  <c r="A1849" i="26" l="1"/>
  <c r="B1848" i="26"/>
  <c r="A1850" i="26" l="1"/>
  <c r="B1849" i="26"/>
  <c r="A1851" i="26" l="1"/>
  <c r="B1850" i="26"/>
  <c r="B1851" i="26" l="1"/>
  <c r="A1852" i="26"/>
  <c r="A1853" i="26" l="1"/>
  <c r="B1852" i="26"/>
  <c r="A1854" i="26" l="1"/>
  <c r="B1853" i="26"/>
  <c r="A1855" i="26" l="1"/>
  <c r="B1854" i="26"/>
  <c r="B1855" i="26" l="1"/>
  <c r="A1856" i="26"/>
  <c r="A1857" i="26" l="1"/>
  <c r="B1856" i="26"/>
  <c r="A1858" i="26" l="1"/>
  <c r="B1857" i="26"/>
  <c r="A1859" i="26" l="1"/>
  <c r="B1858" i="26"/>
  <c r="B1859" i="26" l="1"/>
  <c r="A1860" i="26"/>
  <c r="A1861" i="26" l="1"/>
  <c r="B1860" i="26"/>
  <c r="A1862" i="26" l="1"/>
  <c r="B1861" i="26"/>
  <c r="A1863" i="26" l="1"/>
  <c r="B1862" i="26"/>
  <c r="B1863" i="26" l="1"/>
  <c r="A1864" i="26"/>
  <c r="A1865" i="26" l="1"/>
  <c r="B1864" i="26"/>
  <c r="A1866" i="26" l="1"/>
  <c r="B1865" i="26"/>
  <c r="A1867" i="26" l="1"/>
  <c r="B1866" i="26"/>
  <c r="B1867" i="26" l="1"/>
  <c r="A1868" i="26"/>
  <c r="A1869" i="26" l="1"/>
  <c r="B1868" i="26"/>
  <c r="A1870" i="26" l="1"/>
  <c r="B1869" i="26"/>
  <c r="A1871" i="26" l="1"/>
  <c r="B1870" i="26"/>
  <c r="B1871" i="26" l="1"/>
  <c r="A1872" i="26"/>
  <c r="A1873" i="26" l="1"/>
  <c r="B1872" i="26"/>
  <c r="A1874" i="26" l="1"/>
  <c r="B1873" i="26"/>
  <c r="A1875" i="26" l="1"/>
  <c r="B1874" i="26"/>
  <c r="B1875" i="26" l="1"/>
  <c r="A1876" i="26"/>
  <c r="A1877" i="26" l="1"/>
  <c r="B1876" i="26"/>
  <c r="A1878" i="26" l="1"/>
  <c r="B1877" i="26"/>
  <c r="A1879" i="26" l="1"/>
  <c r="B1878" i="26"/>
  <c r="B1879" i="26" l="1"/>
  <c r="A1880" i="26"/>
  <c r="A1881" i="26" l="1"/>
  <c r="B1880" i="26"/>
  <c r="A1882" i="26" l="1"/>
  <c r="B1881" i="26"/>
  <c r="A1883" i="26" l="1"/>
  <c r="B1882" i="26"/>
  <c r="B1883" i="26" l="1"/>
  <c r="A1884" i="26"/>
  <c r="A1885" i="26" l="1"/>
  <c r="B1884" i="26"/>
  <c r="A1886" i="26" l="1"/>
  <c r="B1885" i="26"/>
  <c r="A1887" i="26" l="1"/>
  <c r="B1886" i="26"/>
  <c r="B1887" i="26" l="1"/>
  <c r="A1888" i="26"/>
  <c r="A1889" i="26" l="1"/>
  <c r="B1888" i="26"/>
  <c r="A1890" i="26" l="1"/>
  <c r="B1889" i="26"/>
  <c r="A1891" i="26" l="1"/>
  <c r="B1890" i="26"/>
  <c r="B1891" i="26" l="1"/>
  <c r="A1892" i="26"/>
  <c r="A1893" i="26" l="1"/>
  <c r="B1892" i="26"/>
  <c r="A1894" i="26" l="1"/>
  <c r="B1893" i="26"/>
  <c r="A1895" i="26" l="1"/>
  <c r="B1894" i="26"/>
  <c r="B1895" i="26" l="1"/>
  <c r="A1896" i="26"/>
  <c r="A1897" i="26" l="1"/>
  <c r="B1896" i="26"/>
  <c r="A1898" i="26" l="1"/>
  <c r="B1897" i="26"/>
  <c r="A1899" i="26" l="1"/>
  <c r="B1898" i="26"/>
  <c r="B1899" i="26" l="1"/>
  <c r="A1900" i="26"/>
  <c r="A1901" i="26" l="1"/>
  <c r="B1900" i="26"/>
  <c r="A1902" i="26" l="1"/>
  <c r="B1901" i="26"/>
  <c r="A1903" i="26" l="1"/>
  <c r="B1902" i="26"/>
  <c r="B1903" i="26" l="1"/>
  <c r="A1904" i="26"/>
  <c r="A1905" i="26" l="1"/>
  <c r="B1904" i="26"/>
  <c r="A1906" i="26" l="1"/>
  <c r="B1905" i="26"/>
  <c r="A1907" i="26" l="1"/>
  <c r="B1906" i="26"/>
  <c r="B1907" i="26" l="1"/>
  <c r="A1908" i="26"/>
  <c r="A1909" i="26" l="1"/>
  <c r="B1908" i="26"/>
  <c r="A1910" i="26" l="1"/>
  <c r="B1909" i="26"/>
  <c r="A1911" i="26" l="1"/>
  <c r="B1910" i="26"/>
  <c r="B1911" i="26" l="1"/>
  <c r="A1912" i="26"/>
  <c r="A1913" i="26" l="1"/>
  <c r="B1912" i="26"/>
  <c r="A1914" i="26" l="1"/>
  <c r="B1913" i="26"/>
  <c r="A1915" i="26" l="1"/>
  <c r="B1914" i="26"/>
  <c r="B1915" i="26" l="1"/>
  <c r="A1916" i="26"/>
  <c r="A1917" i="26" l="1"/>
  <c r="B1916" i="26"/>
  <c r="A1918" i="26" l="1"/>
  <c r="B1917" i="26"/>
  <c r="A1919" i="26" l="1"/>
  <c r="B1918" i="26"/>
  <c r="B1919" i="26" l="1"/>
  <c r="A1920" i="26"/>
  <c r="A1921" i="26" l="1"/>
  <c r="B1920" i="26"/>
  <c r="A1922" i="26" l="1"/>
  <c r="B1921" i="26"/>
  <c r="A1923" i="26" l="1"/>
  <c r="B1922" i="26"/>
  <c r="B1923" i="26" l="1"/>
  <c r="A1924" i="26"/>
  <c r="A1925" i="26" l="1"/>
  <c r="B1924" i="26"/>
  <c r="A1926" i="26" l="1"/>
  <c r="B1925" i="26"/>
  <c r="A1927" i="26" l="1"/>
  <c r="B1926" i="26"/>
  <c r="B1927" i="26" l="1"/>
  <c r="A1928" i="26"/>
  <c r="A1929" i="26" l="1"/>
  <c r="B1928" i="26"/>
  <c r="A1930" i="26" l="1"/>
  <c r="B1929" i="26"/>
  <c r="A1931" i="26" l="1"/>
  <c r="B1930" i="26"/>
  <c r="B1931" i="26" l="1"/>
  <c r="A1932" i="26"/>
  <c r="A1933" i="26" l="1"/>
  <c r="B1932" i="26"/>
  <c r="B1933" i="26" l="1"/>
  <c r="A1934" i="26"/>
  <c r="B1934" i="26" l="1"/>
  <c r="A1935" i="26"/>
  <c r="A1936" i="26" l="1"/>
  <c r="B1935" i="26"/>
  <c r="A1937" i="26" l="1"/>
  <c r="B1936" i="26"/>
  <c r="B1937" i="26" l="1"/>
  <c r="A1938" i="26"/>
  <c r="B1938" i="26" l="1"/>
  <c r="A1939" i="26"/>
  <c r="A1940" i="26" l="1"/>
  <c r="B1939" i="26"/>
  <c r="A1941" i="26" l="1"/>
  <c r="B1940" i="26"/>
  <c r="B1941" i="26" l="1"/>
  <c r="A1942" i="26"/>
  <c r="A1943" i="26" l="1"/>
  <c r="B1942" i="26"/>
  <c r="A1944" i="26" l="1"/>
  <c r="B1943" i="26"/>
  <c r="A1945" i="26" l="1"/>
  <c r="B1944" i="26"/>
  <c r="B1945" i="26" l="1"/>
  <c r="A1946" i="26"/>
  <c r="A1947" i="26" l="1"/>
  <c r="B1946" i="26"/>
  <c r="A1948" i="26" l="1"/>
  <c r="B1947" i="26"/>
  <c r="A1949" i="26" l="1"/>
  <c r="B1948" i="26"/>
  <c r="B1949" i="26" l="1"/>
  <c r="A1950" i="26"/>
  <c r="A1951" i="26" l="1"/>
  <c r="B1950" i="26"/>
  <c r="A1952" i="26" l="1"/>
  <c r="B1951" i="26"/>
  <c r="A1953" i="26" l="1"/>
  <c r="B1952" i="26"/>
  <c r="B1953" i="26" l="1"/>
  <c r="A1954" i="26"/>
  <c r="A1955" i="26" l="1"/>
  <c r="B1954" i="26"/>
  <c r="A1956" i="26" l="1"/>
  <c r="B1955" i="26"/>
  <c r="A1957" i="26" l="1"/>
  <c r="B1956" i="26"/>
  <c r="B1957" i="26" l="1"/>
  <c r="A1958" i="26"/>
  <c r="A1959" i="26" l="1"/>
  <c r="B1958" i="26"/>
  <c r="A1960" i="26" l="1"/>
  <c r="B1959" i="26"/>
  <c r="A1961" i="26" l="1"/>
  <c r="B1960" i="26"/>
  <c r="B1961" i="26" l="1"/>
  <c r="A1962" i="26"/>
  <c r="A1963" i="26" l="1"/>
  <c r="B1962" i="26"/>
  <c r="A1964" i="26" l="1"/>
  <c r="B1963" i="26"/>
  <c r="A1965" i="26" l="1"/>
  <c r="B1964" i="26"/>
  <c r="B1965" i="26" l="1"/>
  <c r="A1966" i="26"/>
  <c r="A1967" i="26" l="1"/>
  <c r="B1966" i="26"/>
  <c r="A1968" i="26" l="1"/>
  <c r="B1967" i="26"/>
  <c r="A1969" i="26" l="1"/>
  <c r="B1968" i="26"/>
  <c r="B1969" i="26" l="1"/>
  <c r="A1970" i="26"/>
  <c r="A1971" i="26" l="1"/>
  <c r="B1970" i="26"/>
  <c r="A1972" i="26" l="1"/>
  <c r="B1971" i="26"/>
  <c r="A1973" i="26" l="1"/>
  <c r="B1972" i="26"/>
  <c r="B1973" i="26" l="1"/>
  <c r="A1974" i="26"/>
  <c r="A1975" i="26" l="1"/>
  <c r="B1974" i="26"/>
  <c r="A1976" i="26" l="1"/>
  <c r="B1975" i="26"/>
  <c r="A1977" i="26" l="1"/>
  <c r="B1976" i="26"/>
  <c r="B1977" i="26" l="1"/>
  <c r="A1978" i="26"/>
  <c r="A1979" i="26" l="1"/>
  <c r="B1978" i="26"/>
  <c r="A1980" i="26" l="1"/>
  <c r="B1979" i="26"/>
  <c r="A1981" i="26" l="1"/>
  <c r="B1980" i="26"/>
  <c r="B1981" i="26" l="1"/>
  <c r="A1982" i="26"/>
  <c r="A1983" i="26" l="1"/>
  <c r="B1982" i="26"/>
  <c r="A1984" i="26" l="1"/>
  <c r="B1983" i="26"/>
  <c r="A1985" i="26" l="1"/>
  <c r="B1984" i="26"/>
  <c r="B1985" i="26" l="1"/>
  <c r="A1986" i="26"/>
  <c r="A1987" i="26" l="1"/>
  <c r="B1986" i="26"/>
  <c r="A1988" i="26" l="1"/>
  <c r="B1987" i="26"/>
  <c r="A1989" i="26" l="1"/>
  <c r="B1988" i="26"/>
  <c r="B1989" i="26" l="1"/>
  <c r="A1990" i="26"/>
  <c r="A1991" i="26" l="1"/>
  <c r="B1990" i="26"/>
  <c r="A1992" i="26" l="1"/>
  <c r="B1991" i="26"/>
  <c r="A1993" i="26" l="1"/>
  <c r="B1992" i="26"/>
  <c r="B1993" i="26" l="1"/>
  <c r="A1994" i="26"/>
  <c r="A1995" i="26" l="1"/>
  <c r="B1994" i="26"/>
  <c r="A1996" i="26" l="1"/>
  <c r="B1995" i="26"/>
  <c r="A1997" i="26" l="1"/>
  <c r="B1996" i="26"/>
  <c r="B1997" i="26" l="1"/>
  <c r="A1998" i="26"/>
  <c r="A1999" i="26" l="1"/>
  <c r="B1998" i="26"/>
  <c r="A2000" i="26" l="1"/>
  <c r="B1999" i="26"/>
  <c r="A2001" i="26" l="1"/>
  <c r="B2000" i="26"/>
  <c r="B2001" i="26" l="1"/>
  <c r="A2002" i="26"/>
  <c r="A2003" i="26" l="1"/>
  <c r="B2002" i="26"/>
  <c r="A2004" i="26" l="1"/>
  <c r="B2003" i="26"/>
  <c r="A2005" i="26" l="1"/>
  <c r="B2004" i="26"/>
  <c r="B2005" i="26" l="1"/>
  <c r="A2006" i="26"/>
  <c r="A2007" i="26" l="1"/>
  <c r="B2006" i="26"/>
  <c r="A2008" i="26" l="1"/>
  <c r="B2007" i="26"/>
  <c r="A2009" i="26" l="1"/>
  <c r="B2008" i="26"/>
  <c r="B2009" i="26" l="1"/>
  <c r="A2010" i="26"/>
  <c r="A2011" i="26" l="1"/>
  <c r="B2010" i="26"/>
  <c r="A2012" i="26" l="1"/>
  <c r="B2011" i="26"/>
  <c r="A2013" i="26" l="1"/>
  <c r="B2012" i="26"/>
  <c r="B2013" i="26" l="1"/>
  <c r="A2014" i="26"/>
  <c r="A2015" i="26" l="1"/>
  <c r="B2014" i="26"/>
  <c r="A2016" i="26" l="1"/>
  <c r="B2015" i="26"/>
  <c r="A2017" i="26" l="1"/>
  <c r="B2016" i="26"/>
  <c r="B2017" i="26" l="1"/>
  <c r="A2018" i="26"/>
  <c r="A2019" i="26" l="1"/>
  <c r="B2018" i="26"/>
  <c r="A2020" i="26" l="1"/>
  <c r="B2019" i="26"/>
  <c r="A2021" i="26" l="1"/>
  <c r="B2020" i="26"/>
  <c r="B2021" i="26" l="1"/>
  <c r="A2022" i="26"/>
  <c r="A2023" i="26" l="1"/>
  <c r="B2022" i="26"/>
  <c r="A2024" i="26" l="1"/>
  <c r="B2023" i="26"/>
  <c r="A2025" i="26" l="1"/>
  <c r="B2024" i="26"/>
  <c r="B2025" i="26" l="1"/>
  <c r="A2026" i="26"/>
  <c r="A2027" i="26" l="1"/>
  <c r="B2026" i="26"/>
  <c r="A2028" i="26" l="1"/>
  <c r="B2027" i="26"/>
  <c r="A2029" i="26" l="1"/>
  <c r="B2028" i="26"/>
  <c r="B2029" i="26" l="1"/>
  <c r="A2030" i="26"/>
  <c r="A2031" i="26" l="1"/>
  <c r="B2030" i="26"/>
  <c r="A2032" i="26" l="1"/>
  <c r="B2031" i="26"/>
  <c r="A2033" i="26" l="1"/>
  <c r="B2032" i="26"/>
  <c r="B2033" i="26" l="1"/>
  <c r="A2034" i="26"/>
  <c r="A2035" i="26" l="1"/>
  <c r="B2034" i="26"/>
  <c r="A2036" i="26" l="1"/>
  <c r="B2035" i="26"/>
  <c r="A2037" i="26" l="1"/>
  <c r="B2036" i="26"/>
  <c r="B2037" i="26" l="1"/>
  <c r="A2038" i="26"/>
  <c r="A2039" i="26" l="1"/>
  <c r="B2038" i="26"/>
  <c r="A2040" i="26" l="1"/>
  <c r="B2039" i="26"/>
  <c r="A2041" i="26" l="1"/>
  <c r="B2040" i="26"/>
  <c r="B2041" i="26" l="1"/>
  <c r="A2042" i="26"/>
  <c r="A2043" i="26" l="1"/>
  <c r="B2042" i="26"/>
  <c r="A2044" i="26" l="1"/>
  <c r="B2043" i="26"/>
  <c r="A2045" i="26" l="1"/>
  <c r="B2044" i="26"/>
  <c r="B2045" i="26" l="1"/>
  <c r="A2046" i="26"/>
  <c r="A2047" i="26" l="1"/>
  <c r="B2046" i="26"/>
  <c r="A2048" i="26" l="1"/>
  <c r="B2047" i="26"/>
  <c r="A2049" i="26" l="1"/>
  <c r="B2048" i="26"/>
  <c r="B2049" i="26" l="1"/>
  <c r="A2050" i="26"/>
  <c r="A2051" i="26" l="1"/>
  <c r="B2050" i="26"/>
  <c r="A2052" i="26" l="1"/>
  <c r="B2051" i="26"/>
  <c r="A2053" i="26" l="1"/>
  <c r="B2052" i="26"/>
  <c r="B2053" i="26" l="1"/>
  <c r="A2054" i="26"/>
  <c r="A2055" i="26" l="1"/>
  <c r="B2054" i="26"/>
  <c r="A2056" i="26" l="1"/>
  <c r="B2055" i="26"/>
  <c r="A2057" i="26" l="1"/>
  <c r="B2056" i="26"/>
  <c r="B2057" i="26" l="1"/>
  <c r="A2058" i="26"/>
  <c r="A2059" i="26" l="1"/>
  <c r="B2058" i="26"/>
  <c r="A2060" i="26" l="1"/>
  <c r="B2059" i="26"/>
  <c r="A2061" i="26" l="1"/>
  <c r="B2060" i="26"/>
  <c r="B2061" i="26" l="1"/>
  <c r="A2062" i="26"/>
  <c r="A2063" i="26" l="1"/>
  <c r="B2062" i="26"/>
  <c r="A2064" i="26" l="1"/>
  <c r="B2063" i="26"/>
  <c r="A2065" i="26" l="1"/>
  <c r="B2064" i="26"/>
  <c r="B2065" i="26" l="1"/>
  <c r="A2066" i="26"/>
  <c r="A2067" i="26" l="1"/>
  <c r="B2066" i="26"/>
  <c r="A2068" i="26" l="1"/>
  <c r="B2067" i="26"/>
  <c r="A2069" i="26" l="1"/>
  <c r="B2068" i="26"/>
  <c r="B2069" i="26" l="1"/>
  <c r="A2070" i="26"/>
  <c r="A2071" i="26" l="1"/>
  <c r="B2070" i="26"/>
  <c r="A2072" i="26" l="1"/>
  <c r="B2071" i="26"/>
  <c r="A2073" i="26" l="1"/>
  <c r="B2072" i="26"/>
  <c r="B2073" i="26" l="1"/>
  <c r="A2074" i="26"/>
  <c r="A2075" i="26" l="1"/>
  <c r="B2074" i="26"/>
  <c r="A2076" i="26" l="1"/>
  <c r="B2075" i="26"/>
  <c r="A2077" i="26" l="1"/>
  <c r="B2076" i="26"/>
  <c r="B2077" i="26" l="1"/>
  <c r="A2078" i="26"/>
  <c r="A2079" i="26" l="1"/>
  <c r="B2078" i="26"/>
  <c r="A2080" i="26" l="1"/>
  <c r="B2079" i="26"/>
  <c r="A2081" i="26" l="1"/>
  <c r="B2080" i="26"/>
  <c r="B2081" i="26" l="1"/>
  <c r="A2082" i="26"/>
  <c r="A2083" i="26" l="1"/>
  <c r="B2082" i="26"/>
  <c r="A2084" i="26" l="1"/>
  <c r="B2083" i="26"/>
  <c r="A2085" i="26" l="1"/>
  <c r="B2084" i="26"/>
  <c r="B2085" i="26" l="1"/>
  <c r="A2086" i="26"/>
  <c r="A2087" i="26" l="1"/>
  <c r="B2086" i="26"/>
  <c r="A2088" i="26" l="1"/>
  <c r="B2087" i="26"/>
  <c r="A2089" i="26" l="1"/>
  <c r="B2088" i="26"/>
  <c r="B2089" i="26" l="1"/>
  <c r="A2090" i="26"/>
  <c r="A2091" i="26" l="1"/>
  <c r="B2090" i="26"/>
  <c r="A2092" i="26" l="1"/>
  <c r="B2091" i="26"/>
  <c r="A2093" i="26" l="1"/>
  <c r="B2092" i="26"/>
  <c r="B2093" i="26" l="1"/>
  <c r="A2094" i="26"/>
  <c r="A2095" i="26" l="1"/>
  <c r="B2094" i="26"/>
  <c r="A2096" i="26" l="1"/>
  <c r="B2095" i="26"/>
  <c r="A2097" i="26" l="1"/>
  <c r="B2096" i="26"/>
  <c r="B2097" i="26" l="1"/>
  <c r="A2098" i="26"/>
  <c r="A2099" i="26" l="1"/>
  <c r="B2098" i="26"/>
  <c r="A2100" i="26" l="1"/>
  <c r="B2099" i="26"/>
  <c r="A2101" i="26" l="1"/>
  <c r="B2100" i="26"/>
  <c r="B2101" i="26" l="1"/>
  <c r="A2102" i="26"/>
  <c r="A2103" i="26" l="1"/>
  <c r="B2102" i="26"/>
  <c r="A2104" i="26" l="1"/>
  <c r="B2103" i="26"/>
  <c r="A2105" i="26" l="1"/>
  <c r="B2104" i="26"/>
  <c r="B2105" i="26" l="1"/>
  <c r="A2106" i="26"/>
  <c r="A2107" i="26" l="1"/>
  <c r="B2106" i="26"/>
  <c r="A2108" i="26" l="1"/>
  <c r="B2107" i="26"/>
  <c r="A2109" i="26" l="1"/>
  <c r="B2108" i="26"/>
  <c r="B2109" i="26" l="1"/>
  <c r="A2110" i="26"/>
  <c r="A2111" i="26" l="1"/>
  <c r="B2110" i="26"/>
  <c r="A2112" i="26" l="1"/>
  <c r="B2111" i="26"/>
  <c r="A2113" i="26" l="1"/>
  <c r="B2112" i="26"/>
  <c r="B2113" i="26" l="1"/>
  <c r="A2114" i="26"/>
  <c r="A2115" i="26" l="1"/>
  <c r="B2114" i="26"/>
  <c r="A2116" i="26" l="1"/>
  <c r="B2115" i="26"/>
  <c r="A2117" i="26" l="1"/>
  <c r="B2116" i="26"/>
  <c r="B2117" i="26" l="1"/>
  <c r="A2118" i="26"/>
  <c r="A2119" i="26" l="1"/>
  <c r="B2118" i="26"/>
  <c r="A2120" i="26" l="1"/>
  <c r="B2119" i="26"/>
  <c r="A2121" i="26" l="1"/>
  <c r="B2120" i="26"/>
  <c r="B2121" i="26" l="1"/>
  <c r="A2122" i="26"/>
  <c r="A2123" i="26" l="1"/>
  <c r="B2122" i="26"/>
  <c r="B2123" i="26" l="1"/>
  <c r="A2124" i="26"/>
  <c r="A2125" i="26" l="1"/>
  <c r="B2124" i="26"/>
  <c r="B2125" i="26" l="1"/>
  <c r="A2126" i="26"/>
  <c r="A2127" i="26" l="1"/>
  <c r="B2126" i="26"/>
  <c r="B2127" i="26" l="1"/>
  <c r="A2128" i="26"/>
  <c r="A2129" i="26" l="1"/>
  <c r="B2128" i="26"/>
  <c r="B2129" i="26" l="1"/>
  <c r="A2130" i="26"/>
  <c r="A2131" i="26" l="1"/>
  <c r="B2130" i="26"/>
  <c r="B2131" i="26" l="1"/>
  <c r="A2132" i="26"/>
  <c r="A2133" i="26" l="1"/>
  <c r="B2132" i="26"/>
  <c r="B2133" i="26" l="1"/>
  <c r="A2134" i="26"/>
  <c r="A2135" i="26" l="1"/>
  <c r="B2134" i="26"/>
  <c r="B2135" i="26" l="1"/>
  <c r="A2136" i="26"/>
  <c r="A2137" i="26" l="1"/>
  <c r="B2136" i="26"/>
  <c r="B2137" i="26" l="1"/>
  <c r="A2138" i="26"/>
  <c r="A2139" i="26" l="1"/>
  <c r="B2138" i="26"/>
  <c r="B2139" i="26" l="1"/>
  <c r="A2140" i="26"/>
  <c r="A2141" i="26" l="1"/>
  <c r="B2140" i="26"/>
  <c r="B2141" i="26" l="1"/>
  <c r="A2142" i="26"/>
  <c r="A2143" i="26" l="1"/>
  <c r="B2142" i="26"/>
  <c r="B2143" i="26" l="1"/>
  <c r="A2144" i="26"/>
  <c r="A2145" i="26" l="1"/>
  <c r="B2144" i="26"/>
  <c r="B2145" i="26" l="1"/>
  <c r="A2146" i="26"/>
  <c r="A2147" i="26" l="1"/>
  <c r="B2146" i="26"/>
  <c r="B2147" i="26" l="1"/>
  <c r="A2148" i="26"/>
  <c r="A2149" i="26" l="1"/>
  <c r="B2148" i="26"/>
  <c r="B2149" i="26" l="1"/>
  <c r="A2150" i="26"/>
  <c r="A2151" i="26" l="1"/>
  <c r="B2150" i="26"/>
  <c r="B2151" i="26" l="1"/>
  <c r="A2152" i="26"/>
  <c r="A2153" i="26" l="1"/>
  <c r="B2152" i="26"/>
  <c r="B2153" i="26" l="1"/>
  <c r="A2154" i="26"/>
  <c r="A2155" i="26" l="1"/>
  <c r="B2154" i="26"/>
  <c r="B2155" i="26" l="1"/>
  <c r="A2156" i="26"/>
  <c r="A2157" i="26" l="1"/>
  <c r="B2156" i="26"/>
  <c r="B2157" i="26" l="1"/>
  <c r="A2158" i="26"/>
  <c r="A2159" i="26" l="1"/>
  <c r="B2158" i="26"/>
  <c r="B2159" i="26" l="1"/>
  <c r="A2160" i="26"/>
  <c r="A2161" i="26" l="1"/>
  <c r="B2160" i="26"/>
  <c r="A2162" i="26" l="1"/>
  <c r="B2161" i="26"/>
  <c r="A2163" i="26" l="1"/>
  <c r="B2162" i="26"/>
  <c r="B2163" i="26" l="1"/>
  <c r="A2164" i="26"/>
  <c r="A2165" i="26" l="1"/>
  <c r="B2164" i="26"/>
  <c r="A2166" i="26" l="1"/>
  <c r="B2165" i="26"/>
  <c r="A2167" i="26" l="1"/>
  <c r="B2166" i="26"/>
  <c r="B2167" i="26" l="1"/>
  <c r="A2168" i="26"/>
  <c r="A2169" i="26" l="1"/>
  <c r="B2168" i="26"/>
  <c r="A2170" i="26" l="1"/>
  <c r="B2169" i="26"/>
  <c r="A2171" i="26" l="1"/>
  <c r="B2170" i="26"/>
  <c r="B2171" i="26" l="1"/>
  <c r="A2172" i="26"/>
  <c r="A2173" i="26" l="1"/>
  <c r="B2172" i="26"/>
  <c r="A2174" i="26" l="1"/>
  <c r="B2173" i="26"/>
  <c r="A2175" i="26" l="1"/>
  <c r="B2174" i="26"/>
  <c r="B2175" i="26" l="1"/>
  <c r="A2176" i="26"/>
  <c r="A2177" i="26" l="1"/>
  <c r="B2176" i="26"/>
  <c r="A2178" i="26" l="1"/>
  <c r="B2177" i="26"/>
  <c r="A2179" i="26" l="1"/>
  <c r="B2178" i="26"/>
  <c r="B2179" i="26" l="1"/>
  <c r="A2180" i="26"/>
  <c r="A2181" i="26" l="1"/>
  <c r="B2180" i="26"/>
  <c r="A2182" i="26" l="1"/>
  <c r="B2181" i="26"/>
  <c r="A2183" i="26" l="1"/>
  <c r="B2182" i="26"/>
  <c r="B2183" i="26" l="1"/>
  <c r="A2184" i="26"/>
  <c r="A2185" i="26" l="1"/>
  <c r="B2184" i="26"/>
  <c r="A2186" i="26" l="1"/>
  <c r="B2185" i="26"/>
  <c r="A2187" i="26" l="1"/>
  <c r="B2186" i="26"/>
  <c r="B2187" i="26" l="1"/>
  <c r="A2188" i="26"/>
  <c r="A2189" i="26" l="1"/>
  <c r="B2188" i="26"/>
  <c r="A2190" i="26" l="1"/>
  <c r="B2189" i="26"/>
  <c r="A2191" i="26" l="1"/>
  <c r="B2190" i="26"/>
  <c r="B2191" i="26" l="1"/>
  <c r="A2192" i="26"/>
  <c r="A2193" i="26" l="1"/>
  <c r="B2192" i="26"/>
  <c r="A2194" i="26" l="1"/>
  <c r="B2193" i="26"/>
  <c r="A2195" i="26" l="1"/>
  <c r="B2194" i="26"/>
  <c r="B2195" i="26" l="1"/>
  <c r="A2196" i="26"/>
  <c r="A2197" i="26" l="1"/>
  <c r="B2196" i="26"/>
  <c r="A2198" i="26" l="1"/>
  <c r="B2197" i="26"/>
  <c r="A2199" i="26" l="1"/>
  <c r="B2198" i="26"/>
  <c r="B2199" i="26" l="1"/>
  <c r="A2200" i="26"/>
  <c r="A2201" i="26" l="1"/>
  <c r="B2200" i="26"/>
  <c r="A2202" i="26" l="1"/>
  <c r="B2201" i="26"/>
  <c r="A2203" i="26" l="1"/>
  <c r="B2202" i="26"/>
  <c r="B2203" i="26" l="1"/>
  <c r="A2204" i="26"/>
  <c r="A2205" i="26" l="1"/>
  <c r="B2204" i="26"/>
  <c r="A2206" i="26" l="1"/>
  <c r="B2205" i="26"/>
  <c r="A2207" i="26" l="1"/>
  <c r="B2206" i="26"/>
  <c r="B2207" i="26" l="1"/>
  <c r="A2208" i="26"/>
  <c r="A2209" i="26" l="1"/>
  <c r="B2208" i="26"/>
  <c r="A2210" i="26" l="1"/>
  <c r="B2209" i="26"/>
  <c r="A2211" i="26" l="1"/>
  <c r="B2210" i="26"/>
  <c r="B2211" i="26" l="1"/>
  <c r="A2212" i="26"/>
  <c r="A2213" i="26" l="1"/>
  <c r="B2212" i="26"/>
  <c r="A2214" i="26" l="1"/>
  <c r="B2213" i="26"/>
  <c r="A2215" i="26" l="1"/>
  <c r="B2214" i="26"/>
  <c r="B2215" i="26" l="1"/>
  <c r="A2216" i="26"/>
  <c r="A2217" i="26" l="1"/>
  <c r="B2216" i="26"/>
  <c r="A2218" i="26" l="1"/>
  <c r="B2217" i="26"/>
  <c r="A2219" i="26" l="1"/>
  <c r="B2218" i="26"/>
  <c r="B2219" i="26" l="1"/>
  <c r="A2220" i="26"/>
  <c r="A2221" i="26" l="1"/>
  <c r="B2220" i="26"/>
  <c r="A2222" i="26" l="1"/>
  <c r="B2221" i="26"/>
  <c r="A2223" i="26" l="1"/>
  <c r="B2222" i="26"/>
  <c r="B2223" i="26" l="1"/>
  <c r="A2224" i="26"/>
  <c r="A2225" i="26" l="1"/>
  <c r="B2224" i="26"/>
  <c r="A2226" i="26" l="1"/>
  <c r="B2225" i="26"/>
  <c r="A2227" i="26" l="1"/>
  <c r="B2226" i="26"/>
  <c r="B2227" i="26" l="1"/>
  <c r="A2228" i="26"/>
  <c r="A2229" i="26" l="1"/>
  <c r="B2228" i="26"/>
  <c r="A2230" i="26" l="1"/>
  <c r="B2229" i="26"/>
  <c r="A2231" i="26" l="1"/>
  <c r="B2230" i="26"/>
  <c r="B2231" i="26" l="1"/>
  <c r="A2232" i="26"/>
  <c r="A2233" i="26" l="1"/>
  <c r="B2232" i="26"/>
  <c r="A2234" i="26" l="1"/>
  <c r="B2233" i="26"/>
  <c r="A2235" i="26" l="1"/>
  <c r="B2234" i="26"/>
  <c r="B2235" i="26" l="1"/>
  <c r="A2236" i="26"/>
  <c r="A2237" i="26" l="1"/>
  <c r="B2236" i="26"/>
  <c r="A2238" i="26" l="1"/>
  <c r="B2237" i="26"/>
  <c r="A2239" i="26" l="1"/>
  <c r="B2238" i="26"/>
  <c r="A2240" i="26" l="1"/>
  <c r="B2239" i="26"/>
  <c r="A2241" i="26" l="1"/>
  <c r="B2240" i="26"/>
  <c r="B2241" i="26" l="1"/>
  <c r="A2242" i="26"/>
  <c r="A2243" i="26" l="1"/>
  <c r="B2242" i="26"/>
  <c r="A2244" i="26" l="1"/>
  <c r="B2243" i="26"/>
  <c r="A2245" i="26" l="1"/>
  <c r="B2244" i="26"/>
  <c r="B2245" i="26" l="1"/>
  <c r="A2246" i="26"/>
  <c r="A2247" i="26" l="1"/>
  <c r="B2246" i="26"/>
  <c r="A2248" i="26" l="1"/>
  <c r="B2247" i="26"/>
  <c r="A2249" i="26" l="1"/>
  <c r="B2248" i="26"/>
  <c r="B2249" i="26" l="1"/>
  <c r="A2250" i="26"/>
  <c r="A2251" i="26" l="1"/>
  <c r="B2250" i="26"/>
  <c r="A2252" i="26" l="1"/>
  <c r="B2251" i="26"/>
  <c r="A2253" i="26" l="1"/>
  <c r="B2252" i="26"/>
  <c r="B2253" i="26" l="1"/>
  <c r="A2254" i="26"/>
  <c r="A2255" i="26" l="1"/>
  <c r="B2254" i="26"/>
  <c r="A2256" i="26" l="1"/>
  <c r="B2255" i="26"/>
  <c r="A2257" i="26" l="1"/>
  <c r="B2256" i="26"/>
  <c r="B2257" i="26" l="1"/>
  <c r="A2258" i="26"/>
  <c r="A2259" i="26" l="1"/>
  <c r="B2258" i="26"/>
  <c r="A2260" i="26" l="1"/>
  <c r="B2259" i="26"/>
  <c r="A2261" i="26" l="1"/>
  <c r="B2260" i="26"/>
  <c r="B2261" i="26" l="1"/>
  <c r="A2262" i="26"/>
  <c r="A2263" i="26" l="1"/>
  <c r="B2262" i="26"/>
  <c r="A2264" i="26" l="1"/>
  <c r="B2263" i="26"/>
  <c r="A2265" i="26" l="1"/>
  <c r="B2264" i="26"/>
  <c r="B2265" i="26" l="1"/>
  <c r="A2266" i="26"/>
  <c r="A2267" i="26" l="1"/>
  <c r="B2266" i="26"/>
  <c r="A2268" i="26" l="1"/>
  <c r="B2267" i="26"/>
  <c r="A2269" i="26" l="1"/>
  <c r="B2268" i="26"/>
  <c r="B2269" i="26" l="1"/>
  <c r="A2270" i="26"/>
  <c r="A2271" i="26" l="1"/>
  <c r="B2270" i="26"/>
  <c r="A2272" i="26" l="1"/>
  <c r="B2271" i="26"/>
  <c r="A2273" i="26" l="1"/>
  <c r="B2272" i="26"/>
  <c r="B2273" i="26" l="1"/>
  <c r="A2274" i="26"/>
  <c r="A2275" i="26" l="1"/>
  <c r="B2274" i="26"/>
  <c r="A2276" i="26" l="1"/>
  <c r="B2275" i="26"/>
  <c r="A2277" i="26" l="1"/>
  <c r="B2276" i="26"/>
  <c r="B2277" i="26" l="1"/>
  <c r="A2278" i="26"/>
  <c r="A2279" i="26" l="1"/>
  <c r="B2278" i="26"/>
  <c r="A2280" i="26" l="1"/>
  <c r="B2279" i="26"/>
  <c r="A2281" i="26" l="1"/>
  <c r="B2280" i="26"/>
  <c r="B2281" i="26" l="1"/>
  <c r="A2282" i="26"/>
  <c r="A2283" i="26" l="1"/>
  <c r="B2282" i="26"/>
  <c r="A2284" i="26" l="1"/>
  <c r="B2283" i="26"/>
  <c r="A2285" i="26" l="1"/>
  <c r="B2284" i="26"/>
  <c r="B2285" i="26" l="1"/>
  <c r="A2286" i="26"/>
  <c r="A2287" i="26" l="1"/>
  <c r="B2286" i="26"/>
  <c r="A2288" i="26" l="1"/>
  <c r="B2287" i="26"/>
  <c r="A2289" i="26" l="1"/>
  <c r="B2288" i="26"/>
  <c r="B2289" i="26" l="1"/>
  <c r="A2290" i="26"/>
  <c r="A2291" i="26" l="1"/>
  <c r="B2290" i="26"/>
  <c r="A2292" i="26" l="1"/>
  <c r="B2291" i="26"/>
  <c r="A2293" i="26" l="1"/>
  <c r="B2292" i="26"/>
  <c r="B2293" i="26" l="1"/>
  <c r="A2294" i="26"/>
  <c r="A2295" i="26" l="1"/>
  <c r="B2294" i="26"/>
  <c r="A2296" i="26" l="1"/>
  <c r="B2295" i="26"/>
  <c r="A2297" i="26" l="1"/>
  <c r="B2296" i="26"/>
  <c r="B2297" i="26" l="1"/>
  <c r="A2298" i="26"/>
  <c r="A2299" i="26" l="1"/>
  <c r="B2298" i="26"/>
  <c r="A2300" i="26" l="1"/>
  <c r="B2299" i="26"/>
  <c r="A2301" i="26" l="1"/>
  <c r="B2300" i="26"/>
  <c r="B2301" i="26" l="1"/>
  <c r="A2302" i="26"/>
  <c r="A2303" i="26" l="1"/>
  <c r="B2302" i="26"/>
  <c r="A2304" i="26" l="1"/>
  <c r="B2303" i="26"/>
  <c r="A2305" i="26" l="1"/>
  <c r="B2304" i="26"/>
  <c r="B2305" i="26" l="1"/>
  <c r="A2306" i="26"/>
  <c r="A2307" i="26" l="1"/>
  <c r="B2306" i="26"/>
  <c r="A2308" i="26" l="1"/>
  <c r="B2307" i="26"/>
  <c r="A2309" i="26" l="1"/>
  <c r="B2308" i="26"/>
  <c r="B2309" i="26" l="1"/>
  <c r="A2310" i="26"/>
  <c r="A2311" i="26" l="1"/>
  <c r="B2310" i="26"/>
  <c r="A2312" i="26" l="1"/>
  <c r="B2311" i="26"/>
  <c r="A2313" i="26" l="1"/>
  <c r="B2312" i="26"/>
  <c r="B2313" i="26" l="1"/>
  <c r="A2314" i="26"/>
  <c r="A2315" i="26" l="1"/>
  <c r="B2314" i="26"/>
  <c r="A2316" i="26" l="1"/>
  <c r="B2315" i="26"/>
  <c r="A2317" i="26" l="1"/>
  <c r="B2316" i="26"/>
  <c r="B2317" i="26" l="1"/>
  <c r="A2318" i="26"/>
  <c r="A2319" i="26" l="1"/>
  <c r="B2318" i="26"/>
  <c r="A2320" i="26" l="1"/>
  <c r="B2319" i="26"/>
  <c r="A2321" i="26" l="1"/>
  <c r="B2320" i="26"/>
  <c r="B2321" i="26" l="1"/>
  <c r="A2322" i="26"/>
  <c r="A2323" i="26" l="1"/>
  <c r="B2322" i="26"/>
  <c r="A2324" i="26" l="1"/>
  <c r="B2323" i="26"/>
  <c r="A2325" i="26" l="1"/>
  <c r="B2324" i="26"/>
  <c r="B2325" i="26" l="1"/>
  <c r="A2326" i="26"/>
  <c r="A2327" i="26" l="1"/>
  <c r="B2326" i="26"/>
  <c r="A2328" i="26" l="1"/>
  <c r="B2327" i="26"/>
  <c r="A2329" i="26" l="1"/>
  <c r="B2328" i="26"/>
  <c r="B2329" i="26" l="1"/>
  <c r="A2330" i="26"/>
  <c r="A2331" i="26" l="1"/>
  <c r="B2330" i="26"/>
  <c r="A2332" i="26" l="1"/>
  <c r="B2331" i="26"/>
  <c r="A2333" i="26" l="1"/>
  <c r="B2332" i="26"/>
  <c r="B2333" i="26" l="1"/>
  <c r="A2334" i="26"/>
  <c r="A2335" i="26" l="1"/>
  <c r="B2334" i="26"/>
  <c r="A2336" i="26" l="1"/>
  <c r="B2335" i="26"/>
  <c r="A2337" i="26" l="1"/>
  <c r="B2336" i="26"/>
  <c r="B2337" i="26" l="1"/>
  <c r="A2338" i="26"/>
  <c r="A2339" i="26" l="1"/>
  <c r="B2338" i="26"/>
  <c r="A2340" i="26" l="1"/>
  <c r="B2339" i="26"/>
  <c r="A2341" i="26" l="1"/>
  <c r="B2340" i="26"/>
  <c r="B2341" i="26" l="1"/>
  <c r="A2342" i="26"/>
  <c r="A2343" i="26" l="1"/>
  <c r="B2342" i="26"/>
  <c r="A2344" i="26" l="1"/>
  <c r="B2343" i="26"/>
  <c r="A2345" i="26" l="1"/>
  <c r="B2344" i="26"/>
  <c r="B2345" i="26" l="1"/>
  <c r="A2346" i="26"/>
  <c r="A2347" i="26" l="1"/>
  <c r="B2346" i="26"/>
  <c r="A2348" i="26" l="1"/>
  <c r="B2347" i="26"/>
  <c r="A2349" i="26" l="1"/>
  <c r="B2348" i="26"/>
  <c r="B2349" i="26" l="1"/>
  <c r="A2350" i="26"/>
  <c r="A2351" i="26" l="1"/>
  <c r="B2350" i="26"/>
  <c r="A2352" i="26" l="1"/>
  <c r="B2351" i="26"/>
  <c r="A2353" i="26" l="1"/>
  <c r="B2352" i="26"/>
  <c r="B2353" i="26" l="1"/>
  <c r="A2354" i="26"/>
  <c r="A2355" i="26" l="1"/>
  <c r="B2354" i="26"/>
  <c r="A2356" i="26" l="1"/>
  <c r="B2355" i="26"/>
  <c r="A2357" i="26" l="1"/>
  <c r="B2356" i="26"/>
  <c r="B2357" i="26" l="1"/>
  <c r="A2358" i="26"/>
  <c r="A2359" i="26" l="1"/>
  <c r="B2358" i="26"/>
  <c r="A2360" i="26" l="1"/>
  <c r="B2359" i="26"/>
  <c r="A2361" i="26" l="1"/>
  <c r="B2360" i="26"/>
  <c r="B2361" i="26" l="1"/>
  <c r="A2362" i="26"/>
  <c r="A2363" i="26" l="1"/>
  <c r="B2362" i="26"/>
  <c r="A2364" i="26" l="1"/>
  <c r="B2363" i="26"/>
  <c r="A2365" i="26" l="1"/>
  <c r="B2364" i="26"/>
  <c r="B2365" i="26" l="1"/>
  <c r="A2366" i="26"/>
  <c r="A2367" i="26" l="1"/>
  <c r="B2366" i="26"/>
  <c r="A2368" i="26" l="1"/>
  <c r="B2367" i="26"/>
  <c r="A2369" i="26" l="1"/>
  <c r="B2368" i="26"/>
  <c r="B2369" i="26" l="1"/>
  <c r="A2370" i="26"/>
  <c r="A2371" i="26" l="1"/>
  <c r="B2370" i="26"/>
  <c r="A2372" i="26" l="1"/>
  <c r="B2371" i="26"/>
  <c r="A2373" i="26" l="1"/>
  <c r="B2372" i="26"/>
  <c r="B2373" i="26" l="1"/>
  <c r="A2374" i="26"/>
  <c r="A2375" i="26" l="1"/>
  <c r="B2374" i="26"/>
  <c r="A2376" i="26" l="1"/>
  <c r="B2375" i="26"/>
  <c r="A2377" i="26" l="1"/>
  <c r="B2376" i="26"/>
  <c r="B2377" i="26" l="1"/>
  <c r="A2378" i="26"/>
  <c r="A2379" i="26" l="1"/>
  <c r="B2378" i="26"/>
  <c r="A2380" i="26" l="1"/>
  <c r="B2379" i="26"/>
  <c r="A2381" i="26" l="1"/>
  <c r="B2380" i="26"/>
  <c r="B2381" i="26" l="1"/>
  <c r="A2382" i="26"/>
  <c r="A2383" i="26" l="1"/>
  <c r="B2382" i="26"/>
  <c r="A2384" i="26" l="1"/>
  <c r="B2383" i="26"/>
  <c r="A2385" i="26" l="1"/>
  <c r="B2384" i="26"/>
  <c r="B2385" i="26" l="1"/>
  <c r="A2386" i="26"/>
  <c r="A2387" i="26" l="1"/>
  <c r="B2386" i="26"/>
  <c r="A2388" i="26" l="1"/>
  <c r="B2387" i="26"/>
  <c r="A2389" i="26" l="1"/>
  <c r="B2388" i="26"/>
  <c r="B2389" i="26" l="1"/>
  <c r="A2390" i="26"/>
  <c r="A2391" i="26" l="1"/>
  <c r="B2390" i="26"/>
  <c r="A2392" i="26" l="1"/>
  <c r="B2391" i="26"/>
  <c r="A2393" i="26" l="1"/>
  <c r="B2392" i="26"/>
  <c r="B2393" i="26" l="1"/>
  <c r="A2394" i="26"/>
  <c r="A2395" i="26" l="1"/>
  <c r="B2394" i="26"/>
  <c r="A2396" i="26" l="1"/>
  <c r="B2395" i="26"/>
  <c r="A2397" i="26" l="1"/>
  <c r="B2396" i="26"/>
  <c r="B2397" i="26" l="1"/>
  <c r="A2398" i="26"/>
  <c r="A2399" i="26" l="1"/>
  <c r="B2398" i="26"/>
  <c r="A2400" i="26" l="1"/>
  <c r="B2399" i="26"/>
  <c r="A2401" i="26" l="1"/>
  <c r="B2400" i="26"/>
  <c r="B2401" i="26" l="1"/>
  <c r="A2402" i="26"/>
  <c r="A2403" i="26" l="1"/>
  <c r="B2402" i="26"/>
  <c r="A2404" i="26" l="1"/>
  <c r="B2403" i="26"/>
  <c r="A2405" i="26" l="1"/>
  <c r="B2404" i="26"/>
  <c r="B2405" i="26" l="1"/>
  <c r="A2406" i="26"/>
  <c r="A2407" i="26" l="1"/>
  <c r="B2406" i="26"/>
  <c r="A2408" i="26" l="1"/>
  <c r="B2407" i="26"/>
  <c r="A2409" i="26" l="1"/>
  <c r="B2408" i="26"/>
  <c r="B2409" i="26" l="1"/>
  <c r="A2410" i="26"/>
  <c r="A2411" i="26" l="1"/>
  <c r="B2410" i="26"/>
  <c r="A2412" i="26" l="1"/>
  <c r="B2411" i="26"/>
  <c r="A2413" i="26" l="1"/>
  <c r="B2412" i="26"/>
  <c r="B2413" i="26" l="1"/>
  <c r="A2414" i="26"/>
  <c r="A2415" i="26" l="1"/>
  <c r="B2414" i="26"/>
  <c r="A2416" i="26" l="1"/>
  <c r="B2415" i="26"/>
  <c r="A2417" i="26" l="1"/>
  <c r="B2416" i="26"/>
  <c r="B2417" i="26" l="1"/>
  <c r="A2418" i="26"/>
  <c r="A2419" i="26" l="1"/>
  <c r="B2418" i="26"/>
  <c r="A2420" i="26" l="1"/>
  <c r="B2419" i="26"/>
  <c r="A2421" i="26" l="1"/>
  <c r="B2420" i="26"/>
  <c r="B2421" i="26" l="1"/>
  <c r="A2422" i="26"/>
  <c r="A2423" i="26" l="1"/>
  <c r="B2422" i="26"/>
  <c r="A2424" i="26" l="1"/>
  <c r="B2423" i="26"/>
  <c r="A2425" i="26" l="1"/>
  <c r="B2424" i="26"/>
  <c r="B2425" i="26" l="1"/>
  <c r="A2426" i="26"/>
  <c r="A2427" i="26" l="1"/>
  <c r="B2426" i="26"/>
  <c r="A2428" i="26" l="1"/>
  <c r="B2427" i="26"/>
  <c r="A2429" i="26" l="1"/>
  <c r="B2428" i="26"/>
  <c r="B2429" i="26" l="1"/>
  <c r="A2430" i="26"/>
  <c r="A2431" i="26" l="1"/>
  <c r="B2430" i="26"/>
  <c r="A2432" i="26" l="1"/>
  <c r="B2431" i="26"/>
  <c r="A2433" i="26" l="1"/>
  <c r="B2432" i="26"/>
  <c r="B2433" i="26" l="1"/>
  <c r="A2434" i="26"/>
  <c r="A2435" i="26" l="1"/>
  <c r="B2434" i="26"/>
  <c r="A2436" i="26" l="1"/>
  <c r="B2435" i="26"/>
  <c r="A2437" i="26" l="1"/>
  <c r="B2436" i="26"/>
  <c r="B2437" i="26" l="1"/>
  <c r="A2438" i="26"/>
  <c r="A2439" i="26" l="1"/>
  <c r="B2438" i="26"/>
  <c r="A2440" i="26" l="1"/>
  <c r="B2439" i="26"/>
  <c r="A2441" i="26" l="1"/>
  <c r="B2440" i="26"/>
  <c r="B2441" i="26" l="1"/>
  <c r="A2442" i="26"/>
  <c r="A2443" i="26" l="1"/>
  <c r="B2442" i="26"/>
  <c r="A2444" i="26" l="1"/>
  <c r="B2443" i="26"/>
  <c r="A2445" i="26" l="1"/>
  <c r="B2444" i="26"/>
  <c r="B2445" i="26" l="1"/>
  <c r="A2446" i="26"/>
  <c r="A2447" i="26" l="1"/>
  <c r="B2446" i="26"/>
  <c r="A2448" i="26" l="1"/>
  <c r="B2447" i="26"/>
  <c r="A2449" i="26" l="1"/>
  <c r="B2448" i="26"/>
  <c r="B2449" i="26" l="1"/>
  <c r="A2450" i="26"/>
  <c r="A2451" i="26" l="1"/>
  <c r="B2450" i="26"/>
  <c r="A2452" i="26" l="1"/>
  <c r="B2451" i="26"/>
  <c r="A2453" i="26" l="1"/>
  <c r="B2452" i="26"/>
  <c r="B2453" i="26" l="1"/>
  <c r="A2454" i="26"/>
  <c r="A2455" i="26" l="1"/>
  <c r="B2454" i="26"/>
  <c r="A2456" i="26" l="1"/>
  <c r="B2455" i="26"/>
  <c r="A2457" i="26" l="1"/>
  <c r="B2456" i="26"/>
  <c r="B2457" i="26" l="1"/>
  <c r="A2458" i="26"/>
  <c r="A2459" i="26" l="1"/>
  <c r="B2458" i="26"/>
  <c r="A2460" i="26" l="1"/>
  <c r="B2459" i="26"/>
  <c r="A2461" i="26" l="1"/>
  <c r="B2460" i="26"/>
  <c r="B2461" i="26" l="1"/>
  <c r="A2462" i="26"/>
  <c r="A2463" i="26" l="1"/>
  <c r="B2462" i="26"/>
  <c r="A2464" i="26" l="1"/>
  <c r="B2463" i="26"/>
  <c r="A2465" i="26" l="1"/>
  <c r="B2464" i="26"/>
  <c r="B2465" i="26" l="1"/>
  <c r="A2466" i="26"/>
  <c r="A2467" i="26" l="1"/>
  <c r="B2466" i="26"/>
  <c r="A2468" i="26" l="1"/>
  <c r="B2467" i="26"/>
  <c r="A2469" i="26" l="1"/>
  <c r="B2468" i="26"/>
  <c r="B2469" i="26" l="1"/>
  <c r="A2470" i="26"/>
  <c r="A2471" i="26" l="1"/>
  <c r="B2470" i="26"/>
  <c r="A2472" i="26" l="1"/>
  <c r="B2471" i="26"/>
  <c r="A2473" i="26" l="1"/>
  <c r="B2472" i="26"/>
  <c r="B2473" i="26" l="1"/>
  <c r="A2474" i="26"/>
  <c r="A2475" i="26" l="1"/>
  <c r="B2474" i="26"/>
  <c r="A2476" i="26" l="1"/>
  <c r="B2475" i="26"/>
  <c r="A2477" i="26" l="1"/>
  <c r="B2476" i="26"/>
  <c r="B2477" i="26" l="1"/>
  <c r="A2478" i="26"/>
  <c r="A2479" i="26" l="1"/>
  <c r="B2478" i="26"/>
  <c r="A2480" i="26" l="1"/>
  <c r="B2479" i="26"/>
  <c r="A2481" i="26" l="1"/>
  <c r="B2480" i="26"/>
  <c r="B2481" i="26" l="1"/>
  <c r="A2482" i="26"/>
  <c r="A2483" i="26" l="1"/>
  <c r="B2482" i="26"/>
  <c r="A2484" i="26" l="1"/>
  <c r="B2483" i="26"/>
  <c r="A2485" i="26" l="1"/>
  <c r="B2484" i="26"/>
  <c r="B2485" i="26" l="1"/>
  <c r="A2486" i="26"/>
  <c r="A2487" i="26" l="1"/>
  <c r="B2486" i="26"/>
  <c r="A2488" i="26" l="1"/>
  <c r="B2487" i="26"/>
  <c r="A2489" i="26" l="1"/>
  <c r="B2488" i="26"/>
  <c r="B2489" i="26" l="1"/>
  <c r="A2490" i="26"/>
  <c r="A2491" i="26" l="1"/>
  <c r="B2490" i="26"/>
  <c r="A2492" i="26" l="1"/>
  <c r="B2491" i="26"/>
  <c r="A2493" i="26" l="1"/>
  <c r="B2492" i="26"/>
  <c r="B2493" i="26" l="1"/>
  <c r="A2494" i="26"/>
  <c r="A2495" i="26" l="1"/>
  <c r="B2494" i="26"/>
  <c r="A2496" i="26" l="1"/>
  <c r="B2495" i="26"/>
  <c r="A2497" i="26" l="1"/>
  <c r="B2496" i="26"/>
  <c r="B2497" i="26" l="1"/>
  <c r="A2498" i="26"/>
  <c r="A2499" i="26" l="1"/>
  <c r="B2498" i="26"/>
  <c r="A2500" i="26" l="1"/>
  <c r="B2499" i="26"/>
  <c r="A2501" i="26" l="1"/>
  <c r="B2500" i="26"/>
  <c r="B2501" i="26" l="1"/>
  <c r="A2502" i="26"/>
  <c r="A2503" i="26" l="1"/>
  <c r="B2502" i="26"/>
  <c r="A2504" i="26" l="1"/>
  <c r="B2503" i="26"/>
  <c r="A2505" i="26" l="1"/>
  <c r="B2504" i="26"/>
  <c r="B2505" i="26" l="1"/>
  <c r="A2506" i="26"/>
  <c r="A2507" i="26" l="1"/>
  <c r="B2506" i="26"/>
  <c r="A2508" i="26" l="1"/>
  <c r="B2507" i="26"/>
  <c r="A2509" i="26" l="1"/>
  <c r="B2508" i="26"/>
  <c r="B2509" i="26" l="1"/>
  <c r="A2510" i="26"/>
  <c r="A2511" i="26" l="1"/>
  <c r="B2510" i="26"/>
  <c r="A2512" i="26" l="1"/>
  <c r="B2511" i="26"/>
  <c r="A2513" i="26" l="1"/>
  <c r="B2512" i="26"/>
  <c r="B2513" i="26" l="1"/>
  <c r="A2514" i="26"/>
  <c r="A2515" i="26" l="1"/>
  <c r="B2514" i="26"/>
  <c r="A2516" i="26" l="1"/>
  <c r="B2515" i="26"/>
  <c r="A2517" i="26" l="1"/>
  <c r="B2516" i="26"/>
  <c r="B2517" i="26" l="1"/>
  <c r="A2518" i="26"/>
  <c r="A2519" i="26" l="1"/>
  <c r="B2518" i="26"/>
  <c r="A2520" i="26" l="1"/>
  <c r="B2519" i="26"/>
  <c r="A2521" i="26" l="1"/>
  <c r="B2520" i="26"/>
  <c r="B2521" i="26" l="1"/>
  <c r="A2522" i="26"/>
  <c r="A2523" i="26" l="1"/>
  <c r="B2522" i="26"/>
  <c r="A2524" i="26" l="1"/>
  <c r="B2523" i="26"/>
  <c r="A2525" i="26" l="1"/>
  <c r="B2524" i="26"/>
  <c r="B2525" i="26" l="1"/>
  <c r="A2526" i="26"/>
  <c r="A2527" i="26" l="1"/>
  <c r="B2526" i="26"/>
  <c r="A2528" i="26" l="1"/>
  <c r="B2527" i="26"/>
  <c r="A2529" i="26" l="1"/>
  <c r="B2528" i="26"/>
  <c r="B2529" i="26" l="1"/>
  <c r="A2530" i="26"/>
  <c r="A2531" i="26" l="1"/>
  <c r="B2530" i="26"/>
  <c r="A2532" i="26" l="1"/>
  <c r="B2531" i="26"/>
  <c r="A2533" i="26" l="1"/>
  <c r="B2532" i="26"/>
  <c r="B2533" i="26" l="1"/>
  <c r="A2534" i="26"/>
  <c r="A2535" i="26" l="1"/>
  <c r="B2534" i="26"/>
  <c r="A2536" i="26" l="1"/>
  <c r="B2535" i="26"/>
  <c r="A2537" i="26" l="1"/>
  <c r="B2536" i="26"/>
  <c r="B2537" i="26" l="1"/>
  <c r="A2538" i="26"/>
  <c r="A2539" i="26" l="1"/>
  <c r="B2538" i="26"/>
  <c r="A2540" i="26" l="1"/>
  <c r="B2539" i="26"/>
  <c r="A2541" i="26" l="1"/>
  <c r="B2540" i="26"/>
  <c r="B2541" i="26" l="1"/>
  <c r="A2542" i="26"/>
  <c r="A2543" i="26" l="1"/>
  <c r="B2542" i="26"/>
  <c r="A2544" i="26" l="1"/>
  <c r="B2543" i="26"/>
  <c r="A2545" i="26" l="1"/>
  <c r="B2544" i="26"/>
  <c r="B2545" i="26" l="1"/>
  <c r="A2546" i="26"/>
  <c r="A2547" i="26" l="1"/>
  <c r="B2546" i="26"/>
  <c r="A2548" i="26" l="1"/>
  <c r="B2547" i="26"/>
  <c r="A2549" i="26" l="1"/>
  <c r="B2548" i="26"/>
  <c r="B2549" i="26" l="1"/>
  <c r="A2550" i="26"/>
  <c r="A2551" i="26" l="1"/>
  <c r="B2550" i="26"/>
  <c r="A2552" i="26" l="1"/>
  <c r="B2551" i="26"/>
  <c r="A2553" i="26" l="1"/>
  <c r="B2552" i="26"/>
  <c r="B2553" i="26" l="1"/>
  <c r="A2554" i="26"/>
  <c r="A2555" i="26" l="1"/>
  <c r="B2554" i="26"/>
  <c r="A2556" i="26" l="1"/>
  <c r="B2555" i="26"/>
  <c r="A2557" i="26" l="1"/>
  <c r="B2556" i="26"/>
  <c r="B2557" i="26" l="1"/>
  <c r="A2558" i="26"/>
  <c r="A2559" i="26" l="1"/>
  <c r="B2558" i="26"/>
  <c r="A2560" i="26" l="1"/>
  <c r="B2559" i="26"/>
  <c r="A2561" i="26" l="1"/>
  <c r="B2560" i="26"/>
  <c r="B2561" i="26" l="1"/>
  <c r="A2562" i="26"/>
  <c r="A2563" i="26" l="1"/>
  <c r="B2562" i="26"/>
  <c r="A2564" i="26" l="1"/>
  <c r="B2563" i="26"/>
  <c r="A2565" i="26" l="1"/>
  <c r="B2564" i="26"/>
  <c r="B2565" i="26" l="1"/>
  <c r="A2566" i="26"/>
  <c r="A2567" i="26" l="1"/>
  <c r="B2566" i="26"/>
  <c r="A2568" i="26" l="1"/>
  <c r="B2567" i="26"/>
  <c r="A2569" i="26" l="1"/>
  <c r="B2568" i="26"/>
  <c r="B2569" i="26" l="1"/>
  <c r="A2570" i="26"/>
  <c r="A2571" i="26" l="1"/>
  <c r="B2570" i="26"/>
  <c r="A2572" i="26" l="1"/>
  <c r="B2571" i="26"/>
  <c r="A2573" i="26" l="1"/>
  <c r="B2572" i="26"/>
  <c r="B2573" i="26" l="1"/>
  <c r="A2574" i="26"/>
  <c r="A2575" i="26" l="1"/>
  <c r="B2574" i="26"/>
  <c r="A2576" i="26" l="1"/>
  <c r="B2575" i="26"/>
  <c r="A2577" i="26" l="1"/>
  <c r="B2576" i="26"/>
  <c r="B2577" i="26" l="1"/>
  <c r="A2578" i="26"/>
  <c r="A2579" i="26" l="1"/>
  <c r="B2578" i="26"/>
  <c r="B2579" i="26" l="1"/>
  <c r="A2580" i="26"/>
  <c r="N13" i="49"/>
  <c r="N176" i="52"/>
  <c r="P176" i="52"/>
  <c r="J13" i="49"/>
  <c r="K13" i="49"/>
  <c r="L13" i="49"/>
  <c r="J22" i="49"/>
  <c r="O176" i="52"/>
  <c r="M13" i="49"/>
  <c r="Q176" i="52"/>
  <c r="N22" i="49"/>
  <c r="M22" i="49"/>
  <c r="K22" i="49"/>
  <c r="A2581" i="26" l="1"/>
  <c r="A2582" i="26" s="1"/>
  <c r="A2583" i="26" s="1"/>
  <c r="A2584" i="26" s="1"/>
  <c r="A2585" i="26" s="1"/>
  <c r="A2586" i="26" s="1"/>
  <c r="A2587" i="26" s="1"/>
  <c r="A2588" i="26" s="1"/>
  <c r="A2589" i="26" s="1"/>
  <c r="A2590" i="26" s="1"/>
  <c r="A2591" i="26" s="1"/>
  <c r="A2592" i="26" s="1"/>
  <c r="A2593" i="26" s="1"/>
  <c r="A2594" i="26" s="1"/>
  <c r="A2595" i="26" s="1"/>
  <c r="A2596" i="26" s="1"/>
  <c r="A2597" i="26" s="1"/>
  <c r="A2598" i="26" s="1"/>
  <c r="A2599" i="26" s="1"/>
  <c r="A2600" i="26" s="1"/>
  <c r="A2601" i="26" s="1"/>
  <c r="A2602" i="26" s="1"/>
  <c r="A2603" i="26" s="1"/>
  <c r="A2604" i="26" s="1"/>
  <c r="A2605" i="26" s="1"/>
  <c r="A2606" i="26" s="1"/>
  <c r="A2607" i="26" s="1"/>
  <c r="A2608" i="26" s="1"/>
  <c r="A2609" i="26" s="1"/>
  <c r="A2610" i="26" s="1"/>
  <c r="A2611" i="26" s="1"/>
  <c r="A2612" i="26" s="1"/>
  <c r="A2613" i="26" s="1"/>
  <c r="A2614" i="26" s="1"/>
  <c r="A2615" i="26" s="1"/>
  <c r="A2616" i="26" s="1"/>
  <c r="A2617" i="26" s="1"/>
  <c r="A2618" i="26" s="1"/>
  <c r="A2619" i="26" s="1"/>
  <c r="A2620" i="26" s="1"/>
  <c r="A2621" i="26" s="1"/>
  <c r="A2622" i="26" s="1"/>
  <c r="A2623" i="26" s="1"/>
  <c r="A2624" i="26" s="1"/>
  <c r="A2625" i="26" s="1"/>
  <c r="A2626" i="26" s="1"/>
  <c r="A2627" i="26" s="1"/>
  <c r="A2628" i="26" s="1"/>
  <c r="A2629" i="26" s="1"/>
  <c r="A2630" i="26" s="1"/>
  <c r="A2631" i="26" s="1"/>
  <c r="A2632" i="26" s="1"/>
  <c r="A2633" i="26" s="1"/>
  <c r="A2634" i="26" s="1"/>
  <c r="A2635" i="26" s="1"/>
  <c r="A2636" i="26" s="1"/>
  <c r="A2637" i="26" s="1"/>
  <c r="A2638" i="26" s="1"/>
  <c r="A2639" i="26" s="1"/>
  <c r="A2640" i="26" s="1"/>
  <c r="A2641" i="26" s="1"/>
  <c r="A2642" i="26" s="1"/>
  <c r="A2643" i="26" s="1"/>
  <c r="A2644" i="26" s="1"/>
  <c r="A2645" i="26" s="1"/>
  <c r="A2646" i="26" s="1"/>
  <c r="A2647" i="26" s="1"/>
  <c r="A2648" i="26" s="1"/>
  <c r="A2649" i="26" s="1"/>
  <c r="A2650" i="26" s="1"/>
  <c r="A2651" i="26" s="1"/>
  <c r="A2652" i="26" s="1"/>
  <c r="A2653" i="26" s="1"/>
  <c r="A2654" i="26" s="1"/>
  <c r="A2655" i="26" s="1"/>
  <c r="A2656" i="26" s="1"/>
  <c r="A2657" i="26" s="1"/>
  <c r="A2658" i="26" s="1"/>
  <c r="A2659" i="26" s="1"/>
  <c r="A2660" i="26" s="1"/>
  <c r="A2661" i="26" s="1"/>
  <c r="A2662" i="26" s="1"/>
  <c r="A2663" i="26" s="1"/>
  <c r="A2664" i="26" s="1"/>
  <c r="A2665" i="26" s="1"/>
  <c r="A2666" i="26" s="1"/>
  <c r="A2667" i="26" s="1"/>
  <c r="A2668" i="26" s="1"/>
  <c r="A2669" i="26" s="1"/>
  <c r="A2670" i="26" s="1"/>
  <c r="A2671" i="26" s="1"/>
  <c r="A2672" i="26" s="1"/>
  <c r="A2673" i="26" s="1"/>
  <c r="A2674" i="26" s="1"/>
  <c r="A2675" i="26" s="1"/>
  <c r="A2676" i="26" s="1"/>
  <c r="A2677" i="26" s="1"/>
  <c r="A2678" i="26" s="1"/>
  <c r="A2679" i="26" s="1"/>
  <c r="A2680" i="26" s="1"/>
  <c r="A2681" i="26" s="1"/>
  <c r="A2682" i="26" s="1"/>
  <c r="A2683" i="26" s="1"/>
  <c r="A2684" i="26" s="1"/>
  <c r="A2685" i="26" s="1"/>
  <c r="A2686" i="26" s="1"/>
  <c r="A2687" i="26" s="1"/>
  <c r="A2688" i="26" s="1"/>
  <c r="A2689" i="26" s="1"/>
  <c r="A2690" i="26" s="1"/>
  <c r="A2691" i="26" s="1"/>
  <c r="A2692" i="26" s="1"/>
  <c r="A2693" i="26" s="1"/>
  <c r="A2694" i="26" s="1"/>
  <c r="A2695" i="26" s="1"/>
  <c r="A2696" i="26" s="1"/>
  <c r="A2697" i="26" s="1"/>
  <c r="A2698" i="26" s="1"/>
  <c r="A2699" i="26" s="1"/>
  <c r="A2700" i="26" s="1"/>
  <c r="A2701" i="26" s="1"/>
  <c r="A2702" i="26" s="1"/>
  <c r="A2703" i="26" s="1"/>
  <c r="A2704" i="26" s="1"/>
  <c r="A2705" i="26" s="1"/>
  <c r="A2706" i="26" s="1"/>
  <c r="A2707" i="26" s="1"/>
  <c r="A2708" i="26" s="1"/>
  <c r="A2709" i="26" s="1"/>
  <c r="A2710" i="26" s="1"/>
  <c r="A2711" i="26" s="1"/>
  <c r="A2712" i="26" s="1"/>
  <c r="A2713" i="26" s="1"/>
  <c r="A2714" i="26" s="1"/>
  <c r="A2715" i="26" s="1"/>
  <c r="A2716" i="26" s="1"/>
  <c r="A2717" i="26" s="1"/>
  <c r="A2718" i="26" s="1"/>
  <c r="A2719" i="26" s="1"/>
  <c r="A2720" i="26" s="1"/>
  <c r="A2721" i="26" s="1"/>
  <c r="A2722" i="26" s="1"/>
  <c r="A2723" i="26" s="1"/>
  <c r="A2724" i="26" s="1"/>
  <c r="A2725" i="26" s="1"/>
  <c r="A2726" i="26" s="1"/>
  <c r="A2727" i="26" s="1"/>
  <c r="A2728" i="26" s="1"/>
  <c r="A2729" i="26" s="1"/>
  <c r="A2730" i="26" s="1"/>
  <c r="A2731" i="26" s="1"/>
  <c r="A2732" i="26" s="1"/>
  <c r="A2733" i="26" s="1"/>
  <c r="A2734" i="26" s="1"/>
  <c r="A2735" i="26" s="1"/>
  <c r="A2736" i="26" s="1"/>
  <c r="A2737" i="26" s="1"/>
  <c r="A2738" i="26" s="1"/>
  <c r="A2739" i="26" s="1"/>
  <c r="A2740" i="26" s="1"/>
  <c r="A2741" i="26" s="1"/>
  <c r="A2742" i="26" s="1"/>
  <c r="A2743" i="26" s="1"/>
  <c r="A2744" i="26" s="1"/>
  <c r="A2745" i="26" s="1"/>
  <c r="A2746" i="26" s="1"/>
  <c r="A2747" i="26" s="1"/>
  <c r="A2748" i="26" s="1"/>
  <c r="A2749" i="26" s="1"/>
  <c r="A2750" i="26" s="1"/>
  <c r="A2751" i="26" s="1"/>
  <c r="A2752" i="26" s="1"/>
  <c r="A2753" i="26" s="1"/>
  <c r="A2754" i="26" s="1"/>
  <c r="A2755" i="26" s="1"/>
  <c r="A2756" i="26" s="1"/>
  <c r="A2757" i="26" s="1"/>
  <c r="A2758" i="26" s="1"/>
  <c r="A2759" i="26" s="1"/>
  <c r="A2760" i="26" s="1"/>
  <c r="A2761" i="26" s="1"/>
  <c r="A2762" i="26" s="1"/>
  <c r="A2763" i="26" s="1"/>
  <c r="A2764" i="26" s="1"/>
  <c r="A2765" i="26" s="1"/>
  <c r="A2766" i="26" s="1"/>
  <c r="A2767" i="26" s="1"/>
  <c r="A2768" i="26" s="1"/>
  <c r="A2769" i="26" s="1"/>
  <c r="A2770" i="26" s="1"/>
  <c r="A2771" i="26" s="1"/>
  <c r="A2772" i="26" s="1"/>
  <c r="A2773" i="26" s="1"/>
  <c r="A2774" i="26" s="1"/>
  <c r="A2775" i="26" s="1"/>
  <c r="A2776" i="26" s="1"/>
  <c r="A2777" i="26" s="1"/>
  <c r="A2778" i="26" s="1"/>
  <c r="A2779" i="26" s="1"/>
  <c r="A2780" i="26" s="1"/>
  <c r="A2781" i="26" s="1"/>
  <c r="A2782" i="26" s="1"/>
  <c r="A2783" i="26" s="1"/>
  <c r="A2784" i="26" s="1"/>
  <c r="A2785" i="26" s="1"/>
  <c r="A2786" i="26" s="1"/>
  <c r="A2787" i="26" s="1"/>
  <c r="A2788" i="26" s="1"/>
  <c r="A2789" i="26" s="1"/>
  <c r="A2790" i="26" s="1"/>
  <c r="A2791" i="26" s="1"/>
  <c r="A2792" i="26" s="1"/>
  <c r="A2793" i="26" s="1"/>
  <c r="A2794" i="26" s="1"/>
  <c r="A2795" i="26" s="1"/>
  <c r="A2796" i="26" s="1"/>
  <c r="A2797" i="26" s="1"/>
  <c r="A2798" i="26" s="1"/>
  <c r="A2799" i="26" s="1"/>
  <c r="A2800" i="26" s="1"/>
  <c r="A2801" i="26" s="1"/>
  <c r="A2802" i="26" s="1"/>
  <c r="A2803" i="26" s="1"/>
  <c r="A2804" i="26" s="1"/>
  <c r="A2805" i="26" s="1"/>
  <c r="A2806" i="26" s="1"/>
  <c r="A2807" i="26" s="1"/>
  <c r="A2808" i="26" s="1"/>
  <c r="A2809" i="26" s="1"/>
  <c r="A2810" i="26" s="1"/>
  <c r="A2811" i="26" s="1"/>
  <c r="A2812" i="26" s="1"/>
  <c r="A2813" i="26" s="1"/>
  <c r="A2814" i="26" s="1"/>
  <c r="A2815" i="26" s="1"/>
  <c r="A2816" i="26" s="1"/>
  <c r="A2817" i="26" s="1"/>
  <c r="A2818" i="26" s="1"/>
  <c r="A2819" i="26" s="1"/>
  <c r="A2820" i="26" s="1"/>
  <c r="A2821" i="26" s="1"/>
  <c r="A2822" i="26" s="1"/>
  <c r="A2823" i="26" s="1"/>
  <c r="A2824" i="26" s="1"/>
  <c r="A2825" i="26" s="1"/>
  <c r="A2826" i="26" s="1"/>
  <c r="A2827" i="26" s="1"/>
  <c r="A2828" i="26" s="1"/>
  <c r="A2829" i="26" s="1"/>
  <c r="A2830" i="26" s="1"/>
  <c r="A2831" i="26" s="1"/>
  <c r="A2832" i="26" s="1"/>
  <c r="A2833" i="26" s="1"/>
  <c r="A2834" i="26" s="1"/>
  <c r="A2835" i="26" s="1"/>
  <c r="A2836" i="26" s="1"/>
  <c r="A2837" i="26" s="1"/>
  <c r="A2838" i="26" s="1"/>
  <c r="A2839" i="26" s="1"/>
  <c r="A2840" i="26" s="1"/>
  <c r="A2841" i="26" s="1"/>
  <c r="A2842" i="26" s="1"/>
  <c r="A2843" i="26" s="1"/>
  <c r="A2844" i="26" s="1"/>
  <c r="A2845" i="26" s="1"/>
  <c r="A2846" i="26" s="1"/>
  <c r="A2847" i="26" s="1"/>
  <c r="A2848" i="26" s="1"/>
  <c r="A2849" i="26" s="1"/>
  <c r="A2850" i="26" s="1"/>
  <c r="A2851" i="26" s="1"/>
  <c r="A2852" i="26" s="1"/>
  <c r="A2853" i="26" s="1"/>
  <c r="A2854" i="26" s="1"/>
  <c r="A2855" i="26" s="1"/>
  <c r="A2856" i="26" s="1"/>
  <c r="A2857" i="26" s="1"/>
  <c r="A2858" i="26" s="1"/>
  <c r="A2859" i="26" s="1"/>
  <c r="A2860" i="26" s="1"/>
  <c r="A2861" i="26" s="1"/>
  <c r="A2862" i="26" s="1"/>
  <c r="A2863" i="26" s="1"/>
  <c r="A2864" i="26" s="1"/>
  <c r="A2865" i="26" s="1"/>
  <c r="A2866" i="26" s="1"/>
  <c r="A2867" i="26" s="1"/>
  <c r="A2868" i="26" s="1"/>
  <c r="A2869" i="26" s="1"/>
  <c r="A2870" i="26" s="1"/>
  <c r="A2871" i="26" s="1"/>
  <c r="A2872" i="26" s="1"/>
  <c r="A2873" i="26" s="1"/>
  <c r="A2874" i="26" s="1"/>
  <c r="A2875" i="26" s="1"/>
  <c r="A2876" i="26" s="1"/>
  <c r="A2877" i="26" s="1"/>
  <c r="A2878" i="26" s="1"/>
  <c r="A2879" i="26" s="1"/>
  <c r="A2880" i="26" s="1"/>
  <c r="A2881" i="26" s="1"/>
  <c r="A2882" i="26" s="1"/>
  <c r="A2883" i="26" s="1"/>
  <c r="A2884" i="26" s="1"/>
  <c r="A2885" i="26" s="1"/>
  <c r="A2886" i="26" s="1"/>
  <c r="A2887" i="26" s="1"/>
  <c r="A2888" i="26" s="1"/>
  <c r="A2889" i="26" s="1"/>
  <c r="A2890" i="26" s="1"/>
  <c r="A2891" i="26" s="1"/>
  <c r="A2892" i="26" s="1"/>
  <c r="A2893" i="26" s="1"/>
  <c r="A2894" i="26" s="1"/>
  <c r="A2895" i="26" s="1"/>
  <c r="A2896" i="26" s="1"/>
  <c r="A2897" i="26" s="1"/>
  <c r="A2898" i="26" s="1"/>
  <c r="A2899" i="26" s="1"/>
  <c r="A2900" i="26" s="1"/>
  <c r="A2901" i="26" s="1"/>
  <c r="A2902" i="26" s="1"/>
  <c r="A2903" i="26" s="1"/>
  <c r="A2904" i="26" s="1"/>
  <c r="A2905" i="26" s="1"/>
  <c r="A2906" i="26" s="1"/>
  <c r="A2907" i="26" s="1"/>
  <c r="A2908" i="26" s="1"/>
  <c r="A2909" i="26" s="1"/>
  <c r="A2910" i="26" s="1"/>
  <c r="A2911" i="26" s="1"/>
  <c r="A2912" i="26" s="1"/>
  <c r="A2913" i="26" s="1"/>
  <c r="A2914" i="26" s="1"/>
  <c r="A2915" i="26" s="1"/>
  <c r="A2916" i="26" s="1"/>
  <c r="A2917" i="26" s="1"/>
  <c r="A2918" i="26" s="1"/>
  <c r="A2919" i="26" s="1"/>
  <c r="A2920" i="26" s="1"/>
  <c r="A2921" i="26" s="1"/>
  <c r="A2922" i="26" s="1"/>
  <c r="A2923" i="26" s="1"/>
  <c r="A2924" i="26" s="1"/>
  <c r="A2925" i="26" s="1"/>
  <c r="A2926" i="26" s="1"/>
  <c r="A2927" i="26" s="1"/>
  <c r="A2928" i="26" s="1"/>
  <c r="A2929" i="26" s="1"/>
  <c r="A2930" i="26" s="1"/>
  <c r="A2931" i="26" s="1"/>
  <c r="A2932" i="26" s="1"/>
  <c r="A2933" i="26" s="1"/>
  <c r="A2934" i="26" s="1"/>
  <c r="A2935" i="26" s="1"/>
  <c r="A2936" i="26" s="1"/>
  <c r="A2937" i="26" s="1"/>
  <c r="A2938" i="26" s="1"/>
  <c r="A2939" i="26" s="1"/>
  <c r="A2940" i="26" s="1"/>
  <c r="A2941" i="26" s="1"/>
  <c r="A2942" i="26" s="1"/>
  <c r="A2943" i="26" s="1"/>
  <c r="A2944" i="26" s="1"/>
  <c r="A2945" i="26" s="1"/>
  <c r="B2580" i="26"/>
  <c r="B2581" i="26" s="1"/>
  <c r="B2582" i="26" s="1"/>
  <c r="B2583" i="26" s="1"/>
  <c r="B2584" i="26" s="1"/>
  <c r="B2585" i="26" s="1"/>
  <c r="B2586" i="26" s="1"/>
  <c r="B2587" i="26" s="1"/>
  <c r="B2588" i="26" s="1"/>
  <c r="B2589" i="26" s="1"/>
  <c r="B2590" i="26" s="1"/>
  <c r="B2591" i="26" s="1"/>
  <c r="B2592" i="26" s="1"/>
  <c r="B2593" i="26" s="1"/>
  <c r="B2594" i="26" s="1"/>
  <c r="B2595" i="26" s="1"/>
  <c r="B2596" i="26" s="1"/>
  <c r="B2597" i="26" s="1"/>
  <c r="B2598" i="26" s="1"/>
  <c r="B2599" i="26" s="1"/>
  <c r="B2600" i="26" s="1"/>
  <c r="B2601" i="26" s="1"/>
  <c r="B2602" i="26" s="1"/>
  <c r="B2603" i="26" s="1"/>
  <c r="B2604" i="26" s="1"/>
  <c r="B2605" i="26" s="1"/>
  <c r="B2606" i="26" s="1"/>
  <c r="B2607" i="26" s="1"/>
  <c r="B2608" i="26" s="1"/>
  <c r="B2609" i="26" s="1"/>
  <c r="B2610" i="26" s="1"/>
  <c r="B2611" i="26" s="1"/>
  <c r="B2612" i="26" s="1"/>
  <c r="B2613" i="26" s="1"/>
  <c r="B2614" i="26" s="1"/>
  <c r="B2615" i="26" s="1"/>
  <c r="B2616" i="26" s="1"/>
  <c r="B2617" i="26" s="1"/>
  <c r="B2618" i="26" s="1"/>
  <c r="B2619" i="26" s="1"/>
  <c r="B2620" i="26" s="1"/>
  <c r="B2621" i="26" s="1"/>
  <c r="B2622" i="26" s="1"/>
  <c r="B2623" i="26" s="1"/>
  <c r="B2624" i="26" s="1"/>
  <c r="B2625" i="26" s="1"/>
  <c r="B2626" i="26" s="1"/>
  <c r="B2627" i="26" s="1"/>
  <c r="B2628" i="26" s="1"/>
  <c r="B2629" i="26" s="1"/>
  <c r="B2630" i="26" s="1"/>
  <c r="B2631" i="26" s="1"/>
  <c r="B2632" i="26" s="1"/>
  <c r="B2633" i="26" s="1"/>
  <c r="B2634" i="26" s="1"/>
  <c r="B2635" i="26" s="1"/>
  <c r="B2636" i="26" s="1"/>
  <c r="B2637" i="26" s="1"/>
  <c r="B2638" i="26" s="1"/>
  <c r="B2639" i="26" s="1"/>
  <c r="B2640" i="26" s="1"/>
  <c r="B2641" i="26" s="1"/>
  <c r="B2642" i="26" s="1"/>
  <c r="B2643" i="26" s="1"/>
  <c r="B2644" i="26" s="1"/>
  <c r="B2645" i="26" s="1"/>
  <c r="B2646" i="26" s="1"/>
  <c r="B2647" i="26" s="1"/>
  <c r="B2648" i="26" s="1"/>
  <c r="B2649" i="26" s="1"/>
  <c r="B2650" i="26" s="1"/>
  <c r="B2651" i="26" s="1"/>
  <c r="B2652" i="26" s="1"/>
  <c r="B2653" i="26" s="1"/>
  <c r="B2654" i="26" s="1"/>
  <c r="B2655" i="26" s="1"/>
  <c r="B2656" i="26" s="1"/>
  <c r="B2657" i="26" s="1"/>
  <c r="B2658" i="26" s="1"/>
  <c r="B2659" i="26" s="1"/>
  <c r="B2660" i="26" s="1"/>
  <c r="B2661" i="26" s="1"/>
  <c r="B2662" i="26" s="1"/>
  <c r="B2663" i="26" s="1"/>
  <c r="B2664" i="26" s="1"/>
  <c r="B2665" i="26" s="1"/>
  <c r="B2666" i="26" s="1"/>
  <c r="B2667" i="26" s="1"/>
  <c r="B2668" i="26" s="1"/>
  <c r="B2669" i="26" s="1"/>
  <c r="B2670" i="26" s="1"/>
  <c r="B2671" i="26" s="1"/>
  <c r="B2672" i="26" s="1"/>
  <c r="B2673" i="26" s="1"/>
  <c r="B2674" i="26" s="1"/>
  <c r="B2675" i="26" s="1"/>
  <c r="B2676" i="26" s="1"/>
  <c r="B2677" i="26" s="1"/>
  <c r="B2678" i="26" s="1"/>
  <c r="B2679" i="26" s="1"/>
  <c r="B2680" i="26" s="1"/>
  <c r="B2681" i="26" s="1"/>
  <c r="B2682" i="26" s="1"/>
  <c r="B2683" i="26" s="1"/>
  <c r="B2684" i="26" s="1"/>
  <c r="B2685" i="26" s="1"/>
  <c r="B2686" i="26" s="1"/>
  <c r="B2687" i="26" s="1"/>
  <c r="B2688" i="26" s="1"/>
  <c r="B2689" i="26" s="1"/>
  <c r="B2690" i="26" s="1"/>
  <c r="B2691" i="26" s="1"/>
  <c r="B2692" i="26" s="1"/>
  <c r="B2693" i="26" s="1"/>
  <c r="B2694" i="26" s="1"/>
  <c r="B2695" i="26" s="1"/>
  <c r="B2696" i="26" s="1"/>
  <c r="B2697" i="26" s="1"/>
  <c r="B2698" i="26" s="1"/>
  <c r="B2699" i="26" s="1"/>
  <c r="B2700" i="26" s="1"/>
  <c r="B2701" i="26" s="1"/>
  <c r="B2702" i="26" s="1"/>
  <c r="B2703" i="26" s="1"/>
  <c r="B2704" i="26" s="1"/>
  <c r="B2705" i="26" s="1"/>
  <c r="B2706" i="26" s="1"/>
  <c r="B2707" i="26" s="1"/>
  <c r="B2708" i="26" s="1"/>
  <c r="B2709" i="26" s="1"/>
  <c r="B2710" i="26" s="1"/>
  <c r="B2711" i="26" s="1"/>
  <c r="B2712" i="26" s="1"/>
  <c r="B2713" i="26" s="1"/>
  <c r="B2714" i="26" s="1"/>
  <c r="B2715" i="26" s="1"/>
  <c r="B2716" i="26" s="1"/>
  <c r="B2717" i="26" s="1"/>
  <c r="B2718" i="26" s="1"/>
  <c r="B2719" i="26" s="1"/>
  <c r="B2720" i="26" s="1"/>
  <c r="B2721" i="26" s="1"/>
  <c r="B2722" i="26" s="1"/>
  <c r="B2723" i="26" s="1"/>
  <c r="B2724" i="26" s="1"/>
  <c r="B2725" i="26" s="1"/>
  <c r="B2726" i="26" s="1"/>
  <c r="B2727" i="26" s="1"/>
  <c r="B2728" i="26" s="1"/>
  <c r="B2729" i="26" s="1"/>
  <c r="B2730" i="26" s="1"/>
  <c r="B2731" i="26" s="1"/>
  <c r="B2732" i="26" s="1"/>
  <c r="B2733" i="26" s="1"/>
  <c r="B2734" i="26" s="1"/>
  <c r="B2735" i="26" s="1"/>
  <c r="B2736" i="26" s="1"/>
  <c r="B2737" i="26" s="1"/>
  <c r="B2738" i="26" s="1"/>
  <c r="B2739" i="26" s="1"/>
  <c r="B2740" i="26" s="1"/>
  <c r="B2741" i="26" s="1"/>
  <c r="B2742" i="26" s="1"/>
  <c r="B2743" i="26" s="1"/>
  <c r="B2744" i="26" s="1"/>
  <c r="B2745" i="26" s="1"/>
  <c r="B2746" i="26" s="1"/>
  <c r="B2747" i="26" s="1"/>
  <c r="B2748" i="26" s="1"/>
  <c r="B2749" i="26" s="1"/>
  <c r="B2750" i="26" s="1"/>
  <c r="B2751" i="26" s="1"/>
  <c r="B2752" i="26" s="1"/>
  <c r="B2753" i="26" s="1"/>
  <c r="B2754" i="26" s="1"/>
  <c r="B2755" i="26" s="1"/>
  <c r="B2756" i="26" s="1"/>
  <c r="B2757" i="26" s="1"/>
  <c r="B2758" i="26" s="1"/>
  <c r="B2759" i="26" s="1"/>
  <c r="B2760" i="26" s="1"/>
  <c r="B2761" i="26" s="1"/>
  <c r="B2762" i="26" s="1"/>
  <c r="B2763" i="26" s="1"/>
  <c r="B2764" i="26" s="1"/>
  <c r="B2765" i="26" s="1"/>
  <c r="B2766" i="26" s="1"/>
  <c r="B2767" i="26" s="1"/>
  <c r="B2768" i="26" s="1"/>
  <c r="B2769" i="26" s="1"/>
  <c r="B2770" i="26" s="1"/>
  <c r="B2771" i="26" s="1"/>
  <c r="B2772" i="26" s="1"/>
  <c r="B2773" i="26" s="1"/>
  <c r="B2774" i="26" s="1"/>
  <c r="B2775" i="26" s="1"/>
  <c r="B2776" i="26" s="1"/>
  <c r="B2777" i="26" s="1"/>
  <c r="B2778" i="26" s="1"/>
  <c r="B2779" i="26" s="1"/>
  <c r="B2780" i="26" s="1"/>
  <c r="B2781" i="26" s="1"/>
  <c r="B2782" i="26" s="1"/>
  <c r="B2783" i="26" s="1"/>
  <c r="B2784" i="26" s="1"/>
  <c r="B2785" i="26" s="1"/>
  <c r="B2786" i="26" s="1"/>
  <c r="B2787" i="26" s="1"/>
  <c r="B2788" i="26" s="1"/>
  <c r="B2789" i="26" s="1"/>
  <c r="B2790" i="26" s="1"/>
  <c r="B2791" i="26" s="1"/>
  <c r="B2792" i="26" s="1"/>
  <c r="B2793" i="26" s="1"/>
  <c r="B2794" i="26" s="1"/>
  <c r="B2795" i="26" s="1"/>
  <c r="B2796" i="26" s="1"/>
  <c r="B2797" i="26" s="1"/>
  <c r="B2798" i="26" s="1"/>
  <c r="B2799" i="26" s="1"/>
  <c r="B2800" i="26" s="1"/>
  <c r="B2801" i="26" s="1"/>
  <c r="B2802" i="26" s="1"/>
  <c r="B2803" i="26" s="1"/>
  <c r="B2804" i="26" s="1"/>
  <c r="B2805" i="26" s="1"/>
  <c r="B2806" i="26" s="1"/>
  <c r="B2807" i="26" s="1"/>
  <c r="B2808" i="26" s="1"/>
  <c r="B2809" i="26" s="1"/>
  <c r="B2810" i="26" s="1"/>
  <c r="B2811" i="26" s="1"/>
  <c r="B2812" i="26" s="1"/>
  <c r="B2813" i="26" s="1"/>
  <c r="B2814" i="26" s="1"/>
  <c r="B2815" i="26" s="1"/>
  <c r="B2816" i="26" s="1"/>
  <c r="B2817" i="26" s="1"/>
  <c r="B2818" i="26" s="1"/>
  <c r="B2819" i="26" s="1"/>
  <c r="B2820" i="26" s="1"/>
  <c r="B2821" i="26" s="1"/>
  <c r="B2822" i="26" s="1"/>
  <c r="B2823" i="26" s="1"/>
  <c r="B2824" i="26" s="1"/>
  <c r="B2825" i="26" s="1"/>
  <c r="B2826" i="26" s="1"/>
  <c r="B2827" i="26" s="1"/>
  <c r="B2828" i="26" s="1"/>
  <c r="B2829" i="26" s="1"/>
  <c r="B2830" i="26" s="1"/>
  <c r="B2831" i="26" s="1"/>
  <c r="B2832" i="26" s="1"/>
  <c r="B2833" i="26" s="1"/>
  <c r="B2834" i="26" s="1"/>
  <c r="B2835" i="26" s="1"/>
  <c r="B2836" i="26" s="1"/>
  <c r="B2837" i="26" s="1"/>
  <c r="B2838" i="26" s="1"/>
  <c r="B2839" i="26" s="1"/>
  <c r="B2840" i="26" s="1"/>
  <c r="B2841" i="26" s="1"/>
  <c r="B2842" i="26" s="1"/>
  <c r="B2843" i="26" s="1"/>
  <c r="B2844" i="26" s="1"/>
  <c r="B2845" i="26" s="1"/>
  <c r="B2846" i="26" s="1"/>
  <c r="B2847" i="26" s="1"/>
  <c r="B2848" i="26" s="1"/>
  <c r="B2849" i="26" s="1"/>
  <c r="B2850" i="26" s="1"/>
  <c r="B2851" i="26" s="1"/>
  <c r="B2852" i="26" s="1"/>
  <c r="B2853" i="26" s="1"/>
  <c r="B2854" i="26" s="1"/>
  <c r="B2855" i="26" s="1"/>
  <c r="B2856" i="26" s="1"/>
  <c r="B2857" i="26" s="1"/>
  <c r="B2858" i="26" s="1"/>
  <c r="B2859" i="26" s="1"/>
  <c r="B2860" i="26" s="1"/>
  <c r="B2861" i="26" s="1"/>
  <c r="B2862" i="26" s="1"/>
  <c r="B2863" i="26" s="1"/>
  <c r="B2864" i="26" s="1"/>
  <c r="B2865" i="26" s="1"/>
  <c r="B2866" i="26" s="1"/>
  <c r="B2867" i="26" s="1"/>
  <c r="B2868" i="26" s="1"/>
  <c r="B2869" i="26" s="1"/>
  <c r="B2870" i="26" s="1"/>
  <c r="B2871" i="26" s="1"/>
  <c r="B2872" i="26" s="1"/>
  <c r="B2873" i="26" s="1"/>
  <c r="B2874" i="26" s="1"/>
  <c r="B2875" i="26" s="1"/>
  <c r="B2876" i="26" s="1"/>
  <c r="B2877" i="26" s="1"/>
  <c r="B2878" i="26" s="1"/>
  <c r="B2879" i="26" s="1"/>
  <c r="B2880" i="26" s="1"/>
  <c r="B2881" i="26" s="1"/>
  <c r="B2882" i="26" s="1"/>
  <c r="B2883" i="26" s="1"/>
  <c r="B2884" i="26" s="1"/>
  <c r="B2885" i="26" s="1"/>
  <c r="B2886" i="26" s="1"/>
  <c r="B2887" i="26" s="1"/>
  <c r="B2888" i="26" s="1"/>
  <c r="B2889" i="26" s="1"/>
  <c r="B2890" i="26" s="1"/>
  <c r="B2891" i="26" s="1"/>
  <c r="B2892" i="26" s="1"/>
  <c r="B2893" i="26" s="1"/>
  <c r="B2894" i="26" s="1"/>
  <c r="B2895" i="26" s="1"/>
  <c r="B2896" i="26" s="1"/>
  <c r="B2897" i="26" s="1"/>
  <c r="B2898" i="26" s="1"/>
  <c r="B2899" i="26" s="1"/>
  <c r="B2900" i="26" s="1"/>
  <c r="B2901" i="26" s="1"/>
  <c r="B2902" i="26" s="1"/>
  <c r="B2903" i="26" s="1"/>
  <c r="B2904" i="26" s="1"/>
  <c r="B2905" i="26" s="1"/>
  <c r="B2906" i="26" s="1"/>
  <c r="B2907" i="26" s="1"/>
  <c r="B2908" i="26" s="1"/>
  <c r="B2909" i="26" s="1"/>
  <c r="B2910" i="26" s="1"/>
  <c r="B2911" i="26" s="1"/>
  <c r="B2912" i="26" s="1"/>
  <c r="B2913" i="26" s="1"/>
  <c r="B2914" i="26" s="1"/>
  <c r="B2915" i="26" s="1"/>
  <c r="B2916" i="26" s="1"/>
  <c r="B2917" i="26" s="1"/>
  <c r="B2918" i="26" s="1"/>
  <c r="B2919" i="26" s="1"/>
  <c r="B2920" i="26" s="1"/>
  <c r="B2921" i="26" s="1"/>
  <c r="B2922" i="26" s="1"/>
  <c r="B2923" i="26" s="1"/>
  <c r="B2924" i="26" s="1"/>
  <c r="B2925" i="26" s="1"/>
  <c r="B2926" i="26" s="1"/>
  <c r="B2927" i="26" s="1"/>
  <c r="B2928" i="26" s="1"/>
  <c r="B2929" i="26" s="1"/>
  <c r="B2930" i="26" s="1"/>
  <c r="B2931" i="26" s="1"/>
  <c r="B2932" i="26" s="1"/>
  <c r="B2933" i="26" s="1"/>
  <c r="B2934" i="26" s="1"/>
  <c r="B2935" i="26" s="1"/>
  <c r="B2936" i="26" s="1"/>
  <c r="B2937" i="26" s="1"/>
  <c r="B2938" i="26" s="1"/>
  <c r="B2939" i="26" s="1"/>
  <c r="B2940" i="26" s="1"/>
  <c r="B2941" i="26" s="1"/>
  <c r="B2942" i="26" s="1"/>
  <c r="B2943" i="26" s="1"/>
  <c r="B2944" i="26" s="1"/>
  <c r="O178" i="52"/>
  <c r="P178" i="52"/>
  <c r="N178" i="52"/>
  <c r="Q178" i="52"/>
  <c r="M176" i="52"/>
  <c r="M178" i="52" s="1"/>
  <c r="L22" i="49"/>
  <c r="A2946" i="26" l="1"/>
  <c r="B2945" i="26"/>
  <c r="J23" i="52"/>
  <c r="J20" i="52"/>
  <c r="I13" i="49"/>
  <c r="G13" i="49" s="1"/>
  <c r="L23" i="52"/>
  <c r="L174" i="52"/>
  <c r="A2947" i="26" l="1"/>
  <c r="A2948" i="26" s="1"/>
  <c r="A2949" i="26" s="1"/>
  <c r="A2950" i="26" s="1"/>
  <c r="A2951" i="26" s="1"/>
  <c r="A2952" i="26" s="1"/>
  <c r="A2953" i="26" s="1"/>
  <c r="A2954" i="26" s="1"/>
  <c r="A2955" i="26" s="1"/>
  <c r="A2956" i="26" s="1"/>
  <c r="A2957" i="26" s="1"/>
  <c r="A2958" i="26" s="1"/>
  <c r="A2959" i="26" s="1"/>
  <c r="A2960" i="26" s="1"/>
  <c r="A2961" i="26" s="1"/>
  <c r="A2962" i="26" s="1"/>
  <c r="A2963" i="26" s="1"/>
  <c r="A2964" i="26" s="1"/>
  <c r="A2965" i="26" s="1"/>
  <c r="A2966" i="26" s="1"/>
  <c r="A2967" i="26" s="1"/>
  <c r="A2968" i="26" s="1"/>
  <c r="A2969" i="26" s="1"/>
  <c r="A2970" i="26" s="1"/>
  <c r="A2971" i="26" s="1"/>
  <c r="A2972" i="26" s="1"/>
  <c r="A2973" i="26" s="1"/>
  <c r="A2974" i="26" s="1"/>
  <c r="A2975" i="26" s="1"/>
  <c r="A2976" i="26" s="1"/>
  <c r="A2977" i="26" s="1"/>
  <c r="A2978" i="26" s="1"/>
  <c r="A2979" i="26" s="1"/>
  <c r="A2980" i="26" s="1"/>
  <c r="A2981" i="26" s="1"/>
  <c r="A2982" i="26" s="1"/>
  <c r="A2983" i="26" s="1"/>
  <c r="A2984" i="26" s="1"/>
  <c r="A2985" i="26" s="1"/>
  <c r="A2986" i="26" s="1"/>
  <c r="A2987" i="26" s="1"/>
  <c r="A2988" i="26" s="1"/>
  <c r="A2989" i="26" s="1"/>
  <c r="A2990" i="26" s="1"/>
  <c r="A2991" i="26" s="1"/>
  <c r="A2992" i="26" s="1"/>
  <c r="A2993" i="26" s="1"/>
  <c r="A2994" i="26" s="1"/>
  <c r="A2995" i="26" s="1"/>
  <c r="A2996" i="26" s="1"/>
  <c r="A2997" i="26" s="1"/>
  <c r="A2998" i="26" s="1"/>
  <c r="A2999" i="26" s="1"/>
  <c r="A3000" i="26" s="1"/>
  <c r="A3001" i="26" s="1"/>
  <c r="A3002" i="26" s="1"/>
  <c r="A3003" i="26" s="1"/>
  <c r="A3004" i="26" s="1"/>
  <c r="A3005" i="26" s="1"/>
  <c r="A3006" i="26" s="1"/>
  <c r="A3007" i="26" s="1"/>
  <c r="A3008" i="26" s="1"/>
  <c r="A3009" i="26" s="1"/>
  <c r="A3010" i="26" s="1"/>
  <c r="A3011" i="26" s="1"/>
  <c r="A3012" i="26" s="1"/>
  <c r="A3013" i="26" s="1"/>
  <c r="A3014" i="26" s="1"/>
  <c r="A3015" i="26" s="1"/>
  <c r="A3016" i="26" s="1"/>
  <c r="A3017" i="26" s="1"/>
  <c r="B2946" i="26"/>
  <c r="B2947" i="26" s="1"/>
  <c r="B2948" i="26" s="1"/>
  <c r="B2949" i="26" s="1"/>
  <c r="B2950" i="26" s="1"/>
  <c r="B2951" i="26" s="1"/>
  <c r="B2952" i="26" s="1"/>
  <c r="B2953" i="26" s="1"/>
  <c r="B2954" i="26" s="1"/>
  <c r="B2955" i="26" s="1"/>
  <c r="B2956" i="26" s="1"/>
  <c r="B2957" i="26" s="1"/>
  <c r="B2958" i="26" s="1"/>
  <c r="B2959" i="26" s="1"/>
  <c r="B2960" i="26" s="1"/>
  <c r="B2961" i="26" s="1"/>
  <c r="B2962" i="26" s="1"/>
  <c r="B2963" i="26" s="1"/>
  <c r="B2964" i="26" s="1"/>
  <c r="B2965" i="26" s="1"/>
  <c r="B2966" i="26" s="1"/>
  <c r="B2967" i="26" s="1"/>
  <c r="B2968" i="26" s="1"/>
  <c r="B2969" i="26" s="1"/>
  <c r="B2970" i="26" s="1"/>
  <c r="B2971" i="26" s="1"/>
  <c r="B2972" i="26" s="1"/>
  <c r="B2973" i="26" s="1"/>
  <c r="B2974" i="26" s="1"/>
  <c r="B2975" i="26" s="1"/>
  <c r="B2976" i="26" s="1"/>
  <c r="B2977" i="26" s="1"/>
  <c r="B2978" i="26" s="1"/>
  <c r="B2979" i="26" s="1"/>
  <c r="B2980" i="26" s="1"/>
  <c r="B2981" i="26" s="1"/>
  <c r="B2982" i="26" s="1"/>
  <c r="B2983" i="26" s="1"/>
  <c r="B2984" i="26" s="1"/>
  <c r="B2985" i="26" s="1"/>
  <c r="B2986" i="26" s="1"/>
  <c r="B2987" i="26" s="1"/>
  <c r="B2988" i="26" s="1"/>
  <c r="B2989" i="26" s="1"/>
  <c r="B2990" i="26" s="1"/>
  <c r="B2991" i="26" s="1"/>
  <c r="B2992" i="26" s="1"/>
  <c r="B2993" i="26" s="1"/>
  <c r="B2994" i="26" s="1"/>
  <c r="B2995" i="26" s="1"/>
  <c r="B2996" i="26" s="1"/>
  <c r="B2997" i="26" s="1"/>
  <c r="B2998" i="26" s="1"/>
  <c r="B2999" i="26" s="1"/>
  <c r="B3000" i="26" s="1"/>
  <c r="B3001" i="26" s="1"/>
  <c r="B3002" i="26" s="1"/>
  <c r="B3003" i="26" s="1"/>
  <c r="B3004" i="26" s="1"/>
  <c r="B3005" i="26" s="1"/>
  <c r="B3006" i="26" s="1"/>
  <c r="B3007" i="26" s="1"/>
  <c r="B3008" i="26" s="1"/>
  <c r="B3009" i="26" s="1"/>
  <c r="B3010" i="26" s="1"/>
  <c r="B3011" i="26" s="1"/>
  <c r="B3012" i="26" s="1"/>
  <c r="B3013" i="26" s="1"/>
  <c r="B3014" i="26" s="1"/>
  <c r="B3015" i="26" s="1"/>
  <c r="B3016" i="26" s="1"/>
  <c r="J174" i="52"/>
  <c r="I22" i="49"/>
  <c r="L176" i="52"/>
  <c r="B3017" i="26" l="1"/>
  <c r="B3018" i="26" s="1"/>
  <c r="B3019" i="26" s="1"/>
  <c r="B3020" i="26" s="1"/>
  <c r="B3021" i="26" s="1"/>
  <c r="B3022" i="26" s="1"/>
  <c r="B3023" i="26" s="1"/>
  <c r="B3024" i="26" s="1"/>
  <c r="B3025" i="26" s="1"/>
  <c r="B3026" i="26" s="1"/>
  <c r="B3027" i="26" s="1"/>
  <c r="B3028" i="26" s="1"/>
  <c r="B3029" i="26" s="1"/>
  <c r="B3030" i="26" s="1"/>
  <c r="B3031" i="26" s="1"/>
  <c r="B3032" i="26" s="1"/>
  <c r="B3033" i="26" s="1"/>
  <c r="B3034" i="26" s="1"/>
  <c r="B3035" i="26" s="1"/>
  <c r="B3036" i="26" s="1"/>
  <c r="B3037" i="26" s="1"/>
  <c r="B3038" i="26" s="1"/>
  <c r="B3039" i="26" s="1"/>
  <c r="B3040" i="26" s="1"/>
  <c r="B3041" i="26" s="1"/>
  <c r="B3042" i="26" s="1"/>
  <c r="B3043" i="26" s="1"/>
  <c r="B3044" i="26" s="1"/>
  <c r="B3045" i="26" s="1"/>
  <c r="B3046" i="26" s="1"/>
  <c r="B3047" i="26" s="1"/>
  <c r="B3048" i="26" s="1"/>
  <c r="B3049" i="26" s="1"/>
  <c r="B3050" i="26" s="1"/>
  <c r="B3051" i="26" s="1"/>
  <c r="B3052" i="26" s="1"/>
  <c r="B3053" i="26" s="1"/>
  <c r="B3054" i="26" s="1"/>
  <c r="B3055" i="26" s="1"/>
  <c r="B3056" i="26" s="1"/>
  <c r="B3057" i="26" s="1"/>
  <c r="B3058" i="26" s="1"/>
  <c r="B3059" i="26" s="1"/>
  <c r="B3060" i="26" s="1"/>
  <c r="B3061" i="26" s="1"/>
  <c r="B3062" i="26" s="1"/>
  <c r="B3063" i="26" s="1"/>
  <c r="B3064" i="26" s="1"/>
  <c r="B3065" i="26" s="1"/>
  <c r="B3066" i="26" s="1"/>
  <c r="B3067" i="26" s="1"/>
  <c r="B3068" i="26" s="1"/>
  <c r="B3069" i="26" s="1"/>
  <c r="B3070" i="26" s="1"/>
  <c r="B3071" i="26" s="1"/>
  <c r="B3072" i="26" s="1"/>
  <c r="B3073" i="26" s="1"/>
  <c r="B3074" i="26" s="1"/>
  <c r="B3075" i="26" s="1"/>
  <c r="B3076" i="26" s="1"/>
  <c r="B3077" i="26" s="1"/>
  <c r="B3078" i="26" s="1"/>
  <c r="B3079" i="26" s="1"/>
  <c r="B3080" i="26" s="1"/>
  <c r="B3081" i="26" s="1"/>
  <c r="B3082" i="26" s="1"/>
  <c r="B3083" i="26" s="1"/>
  <c r="B3084" i="26" s="1"/>
  <c r="B3085" i="26" s="1"/>
  <c r="B3086" i="26" s="1"/>
  <c r="B3087" i="26" s="1"/>
  <c r="B3088" i="26" s="1"/>
  <c r="B3089" i="26" s="1"/>
  <c r="B3090" i="26" s="1"/>
  <c r="B3091" i="26" s="1"/>
  <c r="B3092" i="26" s="1"/>
  <c r="B3093" i="26" s="1"/>
  <c r="B3094" i="26" s="1"/>
  <c r="B3095" i="26" s="1"/>
  <c r="B3096" i="26" s="1"/>
  <c r="B3097" i="26" s="1"/>
  <c r="B3098" i="26" s="1"/>
  <c r="B3099" i="26" s="1"/>
  <c r="B3100" i="26" s="1"/>
  <c r="B3101" i="26" s="1"/>
  <c r="B3102" i="26" s="1"/>
  <c r="B3103" i="26" s="1"/>
  <c r="B3104" i="26" s="1"/>
  <c r="B3105" i="26" s="1"/>
  <c r="B3106" i="26" s="1"/>
  <c r="B3107" i="26" s="1"/>
  <c r="B3108" i="26" s="1"/>
  <c r="B3109" i="26" s="1"/>
  <c r="B3110" i="26" s="1"/>
  <c r="B3111" i="26" s="1"/>
  <c r="B3112" i="26" s="1"/>
  <c r="B3113" i="26" s="1"/>
  <c r="B3114" i="26" s="1"/>
  <c r="B3115" i="26" s="1"/>
  <c r="B3116" i="26" s="1"/>
  <c r="B3117" i="26" s="1"/>
  <c r="B3118" i="26" s="1"/>
  <c r="B3119" i="26" s="1"/>
  <c r="B3120" i="26" s="1"/>
  <c r="B3121" i="26" s="1"/>
  <c r="B3122" i="26" s="1"/>
  <c r="B3123" i="26" s="1"/>
  <c r="B3124" i="26" s="1"/>
  <c r="B3125" i="26" s="1"/>
  <c r="B3126" i="26" s="1"/>
  <c r="B3127" i="26" s="1"/>
  <c r="B3128" i="26" s="1"/>
  <c r="B3129" i="26" s="1"/>
  <c r="B3130" i="26" s="1"/>
  <c r="B3131" i="26" s="1"/>
  <c r="B3132" i="26" s="1"/>
  <c r="B3133" i="26" s="1"/>
  <c r="B3134" i="26" s="1"/>
  <c r="B3135" i="26" s="1"/>
  <c r="B3136" i="26" s="1"/>
  <c r="B3137" i="26" s="1"/>
  <c r="B3138" i="26" s="1"/>
  <c r="B3139" i="26" s="1"/>
  <c r="B3140" i="26" s="1"/>
  <c r="B3141" i="26" s="1"/>
  <c r="B3142" i="26" s="1"/>
  <c r="B3143" i="26" s="1"/>
  <c r="B3144" i="26" s="1"/>
  <c r="B3145" i="26" s="1"/>
  <c r="B3146" i="26" s="1"/>
  <c r="B3147" i="26" s="1"/>
  <c r="B3148" i="26" s="1"/>
  <c r="B3149" i="26" s="1"/>
  <c r="B3150" i="26" s="1"/>
  <c r="B3151" i="26" s="1"/>
  <c r="B3152" i="26" s="1"/>
  <c r="B3153" i="26" s="1"/>
  <c r="B3154" i="26" s="1"/>
  <c r="B3155" i="26" s="1"/>
  <c r="B3156" i="26" s="1"/>
  <c r="B3157" i="26" s="1"/>
  <c r="B3158" i="26" s="1"/>
  <c r="B3159" i="26" s="1"/>
  <c r="B3160" i="26" s="1"/>
  <c r="B3161" i="26" s="1"/>
  <c r="B3162" i="26" s="1"/>
  <c r="B3163" i="26" s="1"/>
  <c r="B3164" i="26" s="1"/>
  <c r="B3165" i="26" s="1"/>
  <c r="B3166" i="26" s="1"/>
  <c r="B3167" i="26" s="1"/>
  <c r="B3168" i="26" s="1"/>
  <c r="B3169" i="26" s="1"/>
  <c r="B3170" i="26" s="1"/>
  <c r="B3171" i="26" s="1"/>
  <c r="B3172" i="26" s="1"/>
  <c r="B3173" i="26" s="1"/>
  <c r="B3174" i="26" s="1"/>
  <c r="B3175" i="26" s="1"/>
  <c r="B3176" i="26" s="1"/>
  <c r="B3177" i="26" s="1"/>
  <c r="B3178" i="26" s="1"/>
  <c r="B3179" i="26" s="1"/>
  <c r="B3180" i="26" s="1"/>
  <c r="B3181" i="26" s="1"/>
  <c r="B3182" i="26" s="1"/>
  <c r="B3183" i="26" s="1"/>
  <c r="B3184" i="26" s="1"/>
  <c r="B3185" i="26" s="1"/>
  <c r="B3186" i="26" s="1"/>
  <c r="B3187" i="26" s="1"/>
  <c r="B3188" i="26" s="1"/>
  <c r="B3189" i="26" s="1"/>
  <c r="B3190" i="26" s="1"/>
  <c r="B3191" i="26" s="1"/>
  <c r="B3192" i="26" s="1"/>
  <c r="B3193" i="26" s="1"/>
  <c r="B3194" i="26" s="1"/>
  <c r="B3195" i="26" s="1"/>
  <c r="B3196" i="26" s="1"/>
  <c r="B3197" i="26" s="1"/>
  <c r="B3198" i="26" s="1"/>
  <c r="B3199" i="26" s="1"/>
  <c r="B3200" i="26" s="1"/>
  <c r="B3201" i="26" s="1"/>
  <c r="B3202" i="26" s="1"/>
  <c r="B3203" i="26" s="1"/>
  <c r="B3204" i="26" s="1"/>
  <c r="B3205" i="26" s="1"/>
  <c r="B3206" i="26" s="1"/>
  <c r="B3207" i="26" s="1"/>
  <c r="B3208" i="26" s="1"/>
  <c r="B3209" i="26" s="1"/>
  <c r="B3210" i="26" s="1"/>
  <c r="B3211" i="26" s="1"/>
  <c r="B3212" i="26" s="1"/>
  <c r="B3213" i="26" s="1"/>
  <c r="B3214" i="26" s="1"/>
  <c r="B3215" i="26" s="1"/>
  <c r="B3216" i="26" s="1"/>
  <c r="B3217" i="26" s="1"/>
  <c r="B3218" i="26" s="1"/>
  <c r="B3219" i="26" s="1"/>
  <c r="B3220" i="26" s="1"/>
  <c r="B3221" i="26" s="1"/>
  <c r="B3222" i="26" s="1"/>
  <c r="B3223" i="26" s="1"/>
  <c r="B3224" i="26" s="1"/>
  <c r="B3225" i="26" s="1"/>
  <c r="B3226" i="26" s="1"/>
  <c r="B3227" i="26" s="1"/>
  <c r="B3228" i="26" s="1"/>
  <c r="B3229" i="26" s="1"/>
  <c r="B3230" i="26" s="1"/>
  <c r="B3231" i="26" s="1"/>
  <c r="B3232" i="26" s="1"/>
  <c r="B3233" i="26" s="1"/>
  <c r="B3234" i="26" s="1"/>
  <c r="B3235" i="26" s="1"/>
  <c r="B3236" i="26" s="1"/>
  <c r="B3237" i="26" s="1"/>
  <c r="B3238" i="26" s="1"/>
  <c r="B3239" i="26" s="1"/>
  <c r="B3240" i="26" s="1"/>
  <c r="B3241" i="26" s="1"/>
  <c r="B3242" i="26" s="1"/>
  <c r="B3243" i="26" s="1"/>
  <c r="B3244" i="26" s="1"/>
  <c r="B3245" i="26" s="1"/>
  <c r="B3246" i="26" s="1"/>
  <c r="B3247" i="26" s="1"/>
  <c r="B3248" i="26" s="1"/>
  <c r="B3249" i="26" s="1"/>
  <c r="B3250" i="26" s="1"/>
  <c r="B3251" i="26" s="1"/>
  <c r="B3252" i="26" s="1"/>
  <c r="B3253" i="26" s="1"/>
  <c r="B3254" i="26" s="1"/>
  <c r="B3255" i="26" s="1"/>
  <c r="B3256" i="26" s="1"/>
  <c r="B3257" i="26" s="1"/>
  <c r="B3258" i="26" s="1"/>
  <c r="B3259" i="26" s="1"/>
  <c r="B3260" i="26" s="1"/>
  <c r="B3261" i="26" s="1"/>
  <c r="B3262" i="26" s="1"/>
  <c r="B3263" i="26" s="1"/>
  <c r="B3264" i="26" s="1"/>
  <c r="B3265" i="26" s="1"/>
  <c r="B3266" i="26" s="1"/>
  <c r="B3267" i="26" s="1"/>
  <c r="B3268" i="26" s="1"/>
  <c r="B3269" i="26" s="1"/>
  <c r="B3270" i="26" s="1"/>
  <c r="B3271" i="26" s="1"/>
  <c r="B3272" i="26" s="1"/>
  <c r="B3273" i="26" s="1"/>
  <c r="B3274" i="26" s="1"/>
  <c r="B3275" i="26" s="1"/>
  <c r="B3276" i="26" s="1"/>
  <c r="B3277" i="26" s="1"/>
  <c r="B3278" i="26" s="1"/>
  <c r="B3279" i="26" s="1"/>
  <c r="B3280" i="26" s="1"/>
  <c r="B3281" i="26" s="1"/>
  <c r="B3282" i="26" s="1"/>
  <c r="B3283" i="26" s="1"/>
  <c r="B3284" i="26" s="1"/>
  <c r="B3285" i="26" s="1"/>
  <c r="B3286" i="26" s="1"/>
  <c r="B3287" i="26" s="1"/>
  <c r="B3288" i="26" s="1"/>
  <c r="B3289" i="26" s="1"/>
  <c r="B3290" i="26" s="1"/>
  <c r="B3291" i="26" s="1"/>
  <c r="B3292" i="26" s="1"/>
  <c r="B3293" i="26" s="1"/>
  <c r="B3294" i="26" s="1"/>
  <c r="B3295" i="26" s="1"/>
  <c r="B3296" i="26" s="1"/>
  <c r="B3297" i="26" s="1"/>
  <c r="B3298" i="26" s="1"/>
  <c r="B3299" i="26" s="1"/>
  <c r="B3300" i="26" s="1"/>
  <c r="B3301" i="26" s="1"/>
  <c r="B3302" i="26" s="1"/>
  <c r="B3303" i="26" s="1"/>
  <c r="B3304" i="26" s="1"/>
  <c r="B3305" i="26" s="1"/>
  <c r="B3306" i="26" s="1"/>
  <c r="B3307" i="26" s="1"/>
  <c r="B3308" i="26" s="1"/>
  <c r="B3309" i="26" s="1"/>
  <c r="A3018" i="26"/>
  <c r="A3019" i="26" s="1"/>
  <c r="A3020" i="26" s="1"/>
  <c r="A3021" i="26" s="1"/>
  <c r="A3022" i="26" s="1"/>
  <c r="A3023" i="26" s="1"/>
  <c r="A3024" i="26" s="1"/>
  <c r="A3025" i="26" s="1"/>
  <c r="A3026" i="26" s="1"/>
  <c r="A3027" i="26" s="1"/>
  <c r="A3028" i="26" s="1"/>
  <c r="A3029" i="26" s="1"/>
  <c r="A3030" i="26" s="1"/>
  <c r="A3031" i="26" s="1"/>
  <c r="A3032" i="26" s="1"/>
  <c r="A3033" i="26" s="1"/>
  <c r="A3034" i="26" s="1"/>
  <c r="A3035" i="26" s="1"/>
  <c r="A3036" i="26" s="1"/>
  <c r="A3037" i="26" s="1"/>
  <c r="A3038" i="26" s="1"/>
  <c r="A3039" i="26" s="1"/>
  <c r="A3040" i="26" s="1"/>
  <c r="A3041" i="26" s="1"/>
  <c r="A3042" i="26" s="1"/>
  <c r="A3043" i="26" s="1"/>
  <c r="A3044" i="26" s="1"/>
  <c r="A3045" i="26" s="1"/>
  <c r="A3046" i="26" s="1"/>
  <c r="A3047" i="26" s="1"/>
  <c r="A3048" i="26" s="1"/>
  <c r="A3049" i="26" s="1"/>
  <c r="A3050" i="26" s="1"/>
  <c r="A3051" i="26" s="1"/>
  <c r="A3052" i="26" s="1"/>
  <c r="A3053" i="26" s="1"/>
  <c r="A3054" i="26" s="1"/>
  <c r="A3055" i="26" s="1"/>
  <c r="A3056" i="26" s="1"/>
  <c r="A3057" i="26" s="1"/>
  <c r="A3058" i="26" s="1"/>
  <c r="A3059" i="26" s="1"/>
  <c r="A3060" i="26" s="1"/>
  <c r="A3061" i="26" s="1"/>
  <c r="A3062" i="26" s="1"/>
  <c r="A3063" i="26" s="1"/>
  <c r="A3064" i="26" s="1"/>
  <c r="A3065" i="26" s="1"/>
  <c r="A3066" i="26" s="1"/>
  <c r="A3067" i="26" s="1"/>
  <c r="A3068" i="26" s="1"/>
  <c r="A3069" i="26" s="1"/>
  <c r="A3070" i="26" s="1"/>
  <c r="A3071" i="26" s="1"/>
  <c r="A3072" i="26" s="1"/>
  <c r="A3073" i="26" s="1"/>
  <c r="A3074" i="26" s="1"/>
  <c r="A3075" i="26" s="1"/>
  <c r="A3076" i="26" s="1"/>
  <c r="A3077" i="26" s="1"/>
  <c r="A3078" i="26" s="1"/>
  <c r="A3079" i="26" s="1"/>
  <c r="A3080" i="26" s="1"/>
  <c r="A3081" i="26" s="1"/>
  <c r="A3082" i="26" s="1"/>
  <c r="A3083" i="26" s="1"/>
  <c r="A3084" i="26" s="1"/>
  <c r="A3085" i="26" s="1"/>
  <c r="A3086" i="26" s="1"/>
  <c r="A3087" i="26" s="1"/>
  <c r="A3088" i="26" s="1"/>
  <c r="A3089" i="26" s="1"/>
  <c r="A3090" i="26" s="1"/>
  <c r="A3091" i="26" s="1"/>
  <c r="A3092" i="26" s="1"/>
  <c r="A3093" i="26" s="1"/>
  <c r="A3094" i="26" s="1"/>
  <c r="A3095" i="26" s="1"/>
  <c r="A3096" i="26" s="1"/>
  <c r="A3097" i="26" s="1"/>
  <c r="A3098" i="26" s="1"/>
  <c r="A3099" i="26" s="1"/>
  <c r="A3100" i="26" s="1"/>
  <c r="A3101" i="26" s="1"/>
  <c r="A3102" i="26" s="1"/>
  <c r="A3103" i="26" s="1"/>
  <c r="A3104" i="26" s="1"/>
  <c r="A3105" i="26" s="1"/>
  <c r="A3106" i="26" s="1"/>
  <c r="A3107" i="26" s="1"/>
  <c r="A3108" i="26" s="1"/>
  <c r="A3109" i="26" s="1"/>
  <c r="A3110" i="26" s="1"/>
  <c r="A3111" i="26" s="1"/>
  <c r="A3112" i="26" s="1"/>
  <c r="A3113" i="26" s="1"/>
  <c r="A3114" i="26" s="1"/>
  <c r="A3115" i="26" s="1"/>
  <c r="A3116" i="26" s="1"/>
  <c r="A3117" i="26" s="1"/>
  <c r="A3118" i="26" s="1"/>
  <c r="A3119" i="26" s="1"/>
  <c r="A3120" i="26" s="1"/>
  <c r="A3121" i="26" s="1"/>
  <c r="A3122" i="26" s="1"/>
  <c r="A3123" i="26" s="1"/>
  <c r="A3124" i="26" s="1"/>
  <c r="A3125" i="26" s="1"/>
  <c r="A3126" i="26" s="1"/>
  <c r="A3127" i="26" s="1"/>
  <c r="A3128" i="26" s="1"/>
  <c r="A3129" i="26" s="1"/>
  <c r="A3130" i="26" s="1"/>
  <c r="A3131" i="26" s="1"/>
  <c r="A3132" i="26" s="1"/>
  <c r="A3133" i="26" s="1"/>
  <c r="A3134" i="26" s="1"/>
  <c r="A3135" i="26" s="1"/>
  <c r="A3136" i="26" s="1"/>
  <c r="A3137" i="26" s="1"/>
  <c r="A3138" i="26" s="1"/>
  <c r="A3139" i="26" s="1"/>
  <c r="A3140" i="26" s="1"/>
  <c r="A3141" i="26" s="1"/>
  <c r="A3142" i="26" s="1"/>
  <c r="A3143" i="26" s="1"/>
  <c r="A3144" i="26" s="1"/>
  <c r="A3145" i="26" s="1"/>
  <c r="A3146" i="26" s="1"/>
  <c r="A3147" i="26" s="1"/>
  <c r="A3148" i="26" s="1"/>
  <c r="A3149" i="26" s="1"/>
  <c r="A3150" i="26" s="1"/>
  <c r="A3151" i="26" s="1"/>
  <c r="A3152" i="26" s="1"/>
  <c r="A3153" i="26" s="1"/>
  <c r="A3154" i="26" s="1"/>
  <c r="A3155" i="26" s="1"/>
  <c r="A3156" i="26" s="1"/>
  <c r="A3157" i="26" s="1"/>
  <c r="A3158" i="26" s="1"/>
  <c r="A3159" i="26" s="1"/>
  <c r="A3160" i="26" s="1"/>
  <c r="A3161" i="26" s="1"/>
  <c r="A3162" i="26" s="1"/>
  <c r="A3163" i="26" s="1"/>
  <c r="A3164" i="26" s="1"/>
  <c r="A3165" i="26" s="1"/>
  <c r="A3166" i="26" s="1"/>
  <c r="A3167" i="26" s="1"/>
  <c r="A3168" i="26" s="1"/>
  <c r="A3169" i="26" s="1"/>
  <c r="A3170" i="26" s="1"/>
  <c r="A3171" i="26" s="1"/>
  <c r="A3172" i="26" s="1"/>
  <c r="A3173" i="26" s="1"/>
  <c r="A3174" i="26" s="1"/>
  <c r="A3175" i="26" s="1"/>
  <c r="A3176" i="26" s="1"/>
  <c r="A3177" i="26" s="1"/>
  <c r="A3178" i="26" s="1"/>
  <c r="A3179" i="26" s="1"/>
  <c r="A3180" i="26" s="1"/>
  <c r="A3181" i="26" s="1"/>
  <c r="A3182" i="26" s="1"/>
  <c r="A3183" i="26" s="1"/>
  <c r="A3184" i="26" s="1"/>
  <c r="A3185" i="26" s="1"/>
  <c r="A3186" i="26" s="1"/>
  <c r="A3187" i="26" s="1"/>
  <c r="A3188" i="26" s="1"/>
  <c r="A3189" i="26" s="1"/>
  <c r="A3190" i="26" s="1"/>
  <c r="A3191" i="26" s="1"/>
  <c r="A3192" i="26" s="1"/>
  <c r="A3193" i="26" s="1"/>
  <c r="A3194" i="26" s="1"/>
  <c r="A3195" i="26" s="1"/>
  <c r="A3196" i="26" s="1"/>
  <c r="A3197" i="26" s="1"/>
  <c r="A3198" i="26" s="1"/>
  <c r="A3199" i="26" s="1"/>
  <c r="A3200" i="26" s="1"/>
  <c r="A3201" i="26" s="1"/>
  <c r="A3202" i="26" s="1"/>
  <c r="A3203" i="26" s="1"/>
  <c r="A3204" i="26" s="1"/>
  <c r="A3205" i="26" s="1"/>
  <c r="A3206" i="26" s="1"/>
  <c r="A3207" i="26" s="1"/>
  <c r="A3208" i="26" s="1"/>
  <c r="A3209" i="26" s="1"/>
  <c r="A3210" i="26" s="1"/>
  <c r="A3211" i="26" s="1"/>
  <c r="A3212" i="26" s="1"/>
  <c r="A3213" i="26" s="1"/>
  <c r="A3214" i="26" s="1"/>
  <c r="A3215" i="26" s="1"/>
  <c r="A3216" i="26" s="1"/>
  <c r="A3217" i="26" s="1"/>
  <c r="A3218" i="26" s="1"/>
  <c r="A3219" i="26" s="1"/>
  <c r="A3220" i="26" s="1"/>
  <c r="A3221" i="26" s="1"/>
  <c r="A3222" i="26" s="1"/>
  <c r="A3223" i="26" s="1"/>
  <c r="A3224" i="26" s="1"/>
  <c r="A3225" i="26" s="1"/>
  <c r="A3226" i="26" s="1"/>
  <c r="A3227" i="26" s="1"/>
  <c r="A3228" i="26" s="1"/>
  <c r="A3229" i="26" s="1"/>
  <c r="A3230" i="26" s="1"/>
  <c r="A3231" i="26" s="1"/>
  <c r="A3232" i="26" s="1"/>
  <c r="A3233" i="26" s="1"/>
  <c r="A3234" i="26" s="1"/>
  <c r="A3235" i="26" s="1"/>
  <c r="A3236" i="26" s="1"/>
  <c r="A3237" i="26" s="1"/>
  <c r="A3238" i="26" s="1"/>
  <c r="A3239" i="26" s="1"/>
  <c r="A3240" i="26" s="1"/>
  <c r="A3241" i="26" s="1"/>
  <c r="A3242" i="26" s="1"/>
  <c r="A3243" i="26" s="1"/>
  <c r="A3244" i="26" s="1"/>
  <c r="A3245" i="26" s="1"/>
  <c r="A3246" i="26" s="1"/>
  <c r="A3247" i="26" s="1"/>
  <c r="A3248" i="26" s="1"/>
  <c r="A3249" i="26" s="1"/>
  <c r="A3250" i="26" s="1"/>
  <c r="A3251" i="26" s="1"/>
  <c r="A3252" i="26" s="1"/>
  <c r="A3253" i="26" s="1"/>
  <c r="A3254" i="26" s="1"/>
  <c r="A3255" i="26" s="1"/>
  <c r="A3256" i="26" s="1"/>
  <c r="A3257" i="26" s="1"/>
  <c r="A3258" i="26" s="1"/>
  <c r="A3259" i="26" s="1"/>
  <c r="A3260" i="26" s="1"/>
  <c r="A3261" i="26" s="1"/>
  <c r="A3262" i="26" s="1"/>
  <c r="A3263" i="26" s="1"/>
  <c r="A3264" i="26" s="1"/>
  <c r="A3265" i="26" s="1"/>
  <c r="A3266" i="26" s="1"/>
  <c r="A3267" i="26" s="1"/>
  <c r="A3268" i="26" s="1"/>
  <c r="A3269" i="26" s="1"/>
  <c r="A3270" i="26" s="1"/>
  <c r="A3271" i="26" s="1"/>
  <c r="A3272" i="26" s="1"/>
  <c r="A3273" i="26" s="1"/>
  <c r="A3274" i="26" s="1"/>
  <c r="A3275" i="26" s="1"/>
  <c r="A3276" i="26" s="1"/>
  <c r="A3277" i="26" s="1"/>
  <c r="A3278" i="26" s="1"/>
  <c r="A3279" i="26" s="1"/>
  <c r="A3280" i="26" s="1"/>
  <c r="A3281" i="26" s="1"/>
  <c r="A3282" i="26" s="1"/>
  <c r="A3283" i="26" s="1"/>
  <c r="A3284" i="26" s="1"/>
  <c r="A3285" i="26" s="1"/>
  <c r="A3286" i="26" s="1"/>
  <c r="A3287" i="26" s="1"/>
  <c r="A3288" i="26" s="1"/>
  <c r="A3289" i="26" s="1"/>
  <c r="A3290" i="26" s="1"/>
  <c r="A3291" i="26" s="1"/>
  <c r="A3292" i="26" s="1"/>
  <c r="A3293" i="26" s="1"/>
  <c r="A3294" i="26" s="1"/>
  <c r="A3295" i="26" s="1"/>
  <c r="A3296" i="26" s="1"/>
  <c r="A3297" i="26" s="1"/>
  <c r="A3298" i="26" s="1"/>
  <c r="A3299" i="26" s="1"/>
  <c r="A3300" i="26" s="1"/>
  <c r="A3301" i="26" s="1"/>
  <c r="A3302" i="26" s="1"/>
  <c r="A3303" i="26" s="1"/>
  <c r="A3304" i="26" s="1"/>
  <c r="A3305" i="26" s="1"/>
  <c r="A3306" i="26" s="1"/>
  <c r="A3307" i="26" s="1"/>
  <c r="A3308" i="26" s="1"/>
  <c r="A3309" i="26" s="1"/>
  <c r="A3310" i="26" s="1"/>
  <c r="I24" i="49"/>
  <c r="G22" i="49"/>
  <c r="L178" i="52"/>
  <c r="L180" i="52" s="1"/>
  <c r="L183" i="52" s="1"/>
  <c r="M17" i="52" s="1"/>
  <c r="M20" i="52" s="1"/>
  <c r="M23" i="52" s="1"/>
  <c r="J176" i="52"/>
  <c r="J178" i="52" s="1"/>
  <c r="A3311" i="26" l="1"/>
  <c r="B3310" i="26"/>
  <c r="A3312" i="26" l="1"/>
  <c r="A3313" i="26" s="1"/>
  <c r="A3314" i="26" s="1"/>
  <c r="A3315" i="26" s="1"/>
  <c r="A3316" i="26" s="1"/>
  <c r="A3317" i="26" s="1"/>
  <c r="A3318" i="26" s="1"/>
  <c r="A3319" i="26" s="1"/>
  <c r="A3320" i="26" s="1"/>
  <c r="A3321" i="26" s="1"/>
  <c r="A3322" i="26" s="1"/>
  <c r="A3323" i="26" s="1"/>
  <c r="A3324" i="26" s="1"/>
  <c r="A3325" i="26" s="1"/>
  <c r="A3326" i="26" s="1"/>
  <c r="A3327" i="26" s="1"/>
  <c r="A3328" i="26" s="1"/>
  <c r="A3329" i="26" s="1"/>
  <c r="A3330" i="26" s="1"/>
  <c r="A3331" i="26" s="1"/>
  <c r="A3332" i="26" s="1"/>
  <c r="A3333" i="26" s="1"/>
  <c r="A3334" i="26" s="1"/>
  <c r="A3335" i="26" s="1"/>
  <c r="A3336" i="26" s="1"/>
  <c r="A3337" i="26" s="1"/>
  <c r="A3338" i="26" s="1"/>
  <c r="A3339" i="26" s="1"/>
  <c r="A3340" i="26" s="1"/>
  <c r="A3341" i="26" s="1"/>
  <c r="A3342" i="26" s="1"/>
  <c r="A3343" i="26" s="1"/>
  <c r="A3344" i="26" s="1"/>
  <c r="A3345" i="26" s="1"/>
  <c r="A3346" i="26" s="1"/>
  <c r="A3347" i="26" s="1"/>
  <c r="A3348" i="26" s="1"/>
  <c r="A3349" i="26" s="1"/>
  <c r="A3350" i="26" s="1"/>
  <c r="A3351" i="26" s="1"/>
  <c r="A3352" i="26" s="1"/>
  <c r="A3353" i="26" s="1"/>
  <c r="A3354" i="26" s="1"/>
  <c r="A3355" i="26" s="1"/>
  <c r="A3356" i="26" s="1"/>
  <c r="A3357" i="26" s="1"/>
  <c r="A3358" i="26" s="1"/>
  <c r="A3359" i="26" s="1"/>
  <c r="A3360" i="26" s="1"/>
  <c r="A3361" i="26" s="1"/>
  <c r="A3362" i="26" s="1"/>
  <c r="A3363" i="26" s="1"/>
  <c r="A3364" i="26" s="1"/>
  <c r="A3365" i="26" s="1"/>
  <c r="A3366" i="26" s="1"/>
  <c r="A3367" i="26" s="1"/>
  <c r="A3368" i="26" s="1"/>
  <c r="A3369" i="26" s="1"/>
  <c r="A3370" i="26" s="1"/>
  <c r="A3371" i="26" s="1"/>
  <c r="A3372" i="26" s="1"/>
  <c r="A3373" i="26" s="1"/>
  <c r="A3374" i="26" s="1"/>
  <c r="A3375" i="26" s="1"/>
  <c r="A3376" i="26" s="1"/>
  <c r="A3377" i="26" s="1"/>
  <c r="A3378" i="26" s="1"/>
  <c r="A3379" i="26" s="1"/>
  <c r="A3380" i="26" s="1"/>
  <c r="A3381" i="26" s="1"/>
  <c r="A3382" i="26" s="1"/>
  <c r="A3383" i="26" s="1"/>
  <c r="A3384" i="26" s="1"/>
  <c r="A3385" i="26" s="1"/>
  <c r="A3386" i="26" s="1"/>
  <c r="A3387" i="26" s="1"/>
  <c r="A3388" i="26" s="1"/>
  <c r="A3389" i="26" s="1"/>
  <c r="A3390" i="26" s="1"/>
  <c r="A3391" i="26" s="1"/>
  <c r="A3392" i="26" s="1"/>
  <c r="A3393" i="26" s="1"/>
  <c r="A3394" i="26" s="1"/>
  <c r="A3395" i="26" s="1"/>
  <c r="A3396" i="26" s="1"/>
  <c r="A3397" i="26" s="1"/>
  <c r="A3398" i="26" s="1"/>
  <c r="A3399" i="26" s="1"/>
  <c r="A3400" i="26" s="1"/>
  <c r="A3401" i="26" s="1"/>
  <c r="A3402" i="26" s="1"/>
  <c r="A3403" i="26" s="1"/>
  <c r="A3404" i="26" s="1"/>
  <c r="A3405" i="26" s="1"/>
  <c r="A3406" i="26" s="1"/>
  <c r="A3407" i="26" s="1"/>
  <c r="A3408" i="26" s="1"/>
  <c r="A3409" i="26" s="1"/>
  <c r="A3410" i="26" s="1"/>
  <c r="A3411" i="26" s="1"/>
  <c r="A3412" i="26" s="1"/>
  <c r="A3413" i="26" s="1"/>
  <c r="A3414" i="26" s="1"/>
  <c r="A3415" i="26" s="1"/>
  <c r="A3416" i="26" s="1"/>
  <c r="A3417" i="26" s="1"/>
  <c r="A3418" i="26" s="1"/>
  <c r="A3419" i="26" s="1"/>
  <c r="A3420" i="26" s="1"/>
  <c r="A3421" i="26" s="1"/>
  <c r="A3422" i="26" s="1"/>
  <c r="A3423" i="26" s="1"/>
  <c r="A3424" i="26" s="1"/>
  <c r="A3425" i="26" s="1"/>
  <c r="A3426" i="26" s="1"/>
  <c r="A3427" i="26" s="1"/>
  <c r="A3428" i="26" s="1"/>
  <c r="A3429" i="26" s="1"/>
  <c r="A3430" i="26" s="1"/>
  <c r="A3431" i="26" s="1"/>
  <c r="A3432" i="26" s="1"/>
  <c r="A3433" i="26" s="1"/>
  <c r="A3434" i="26" s="1"/>
  <c r="A3435" i="26" s="1"/>
  <c r="A3436" i="26" s="1"/>
  <c r="A3437" i="26" s="1"/>
  <c r="A3438" i="26" s="1"/>
  <c r="A3439" i="26" s="1"/>
  <c r="A3440" i="26" s="1"/>
  <c r="A3441" i="26" s="1"/>
  <c r="A3442" i="26" s="1"/>
  <c r="A3443" i="26" s="1"/>
  <c r="A3444" i="26" s="1"/>
  <c r="A3445" i="26" s="1"/>
  <c r="A3446" i="26" s="1"/>
  <c r="A3447" i="26" s="1"/>
  <c r="A3448" i="26" s="1"/>
  <c r="A3449" i="26" s="1"/>
  <c r="A3450" i="26" s="1"/>
  <c r="A3451" i="26" s="1"/>
  <c r="A3452" i="26" s="1"/>
  <c r="A3453" i="26" s="1"/>
  <c r="A3454" i="26" s="1"/>
  <c r="A3455" i="26" s="1"/>
  <c r="A3456" i="26" s="1"/>
  <c r="A3457" i="26" s="1"/>
  <c r="A3458" i="26" s="1"/>
  <c r="A3459" i="26" s="1"/>
  <c r="A3460" i="26" s="1"/>
  <c r="A3461" i="26" s="1"/>
  <c r="A3462" i="26" s="1"/>
  <c r="A3463" i="26" s="1"/>
  <c r="A3464" i="26" s="1"/>
  <c r="A3465" i="26" s="1"/>
  <c r="A3466" i="26" s="1"/>
  <c r="A3467" i="26" s="1"/>
  <c r="A3468" i="26" s="1"/>
  <c r="A3469" i="26" s="1"/>
  <c r="A3470" i="26" s="1"/>
  <c r="A3471" i="26" s="1"/>
  <c r="A3472" i="26" s="1"/>
  <c r="A3473" i="26" s="1"/>
  <c r="A3474" i="26" s="1"/>
  <c r="A3475" i="26" s="1"/>
  <c r="A3476" i="26" s="1"/>
  <c r="A3477" i="26" s="1"/>
  <c r="A3478" i="26" s="1"/>
  <c r="A3479" i="26" s="1"/>
  <c r="A3480" i="26" s="1"/>
  <c r="A3481" i="26" s="1"/>
  <c r="A3482" i="26" s="1"/>
  <c r="A3483" i="26" s="1"/>
  <c r="A3484" i="26" s="1"/>
  <c r="A3485" i="26" s="1"/>
  <c r="A3486" i="26" s="1"/>
  <c r="A3487" i="26" s="1"/>
  <c r="A3488" i="26" s="1"/>
  <c r="A3489" i="26" s="1"/>
  <c r="A3490" i="26" s="1"/>
  <c r="A3491" i="26" s="1"/>
  <c r="A3492" i="26" s="1"/>
  <c r="A3493" i="26" s="1"/>
  <c r="A3494" i="26" s="1"/>
  <c r="A3495" i="26" s="1"/>
  <c r="A3496" i="26" s="1"/>
  <c r="A3497" i="26" s="1"/>
  <c r="A3498" i="26" s="1"/>
  <c r="A3499" i="26" s="1"/>
  <c r="A3500" i="26" s="1"/>
  <c r="A3501" i="26" s="1"/>
  <c r="A3502" i="26" s="1"/>
  <c r="A3503" i="26" s="1"/>
  <c r="A3504" i="26" s="1"/>
  <c r="A3505" i="26" s="1"/>
  <c r="A3506" i="26" s="1"/>
  <c r="A3507" i="26" s="1"/>
  <c r="A3508" i="26" s="1"/>
  <c r="A3509" i="26" s="1"/>
  <c r="A3510" i="26" s="1"/>
  <c r="A3511" i="26" s="1"/>
  <c r="A3512" i="26" s="1"/>
  <c r="A3513" i="26" s="1"/>
  <c r="A3514" i="26" s="1"/>
  <c r="A3515" i="26" s="1"/>
  <c r="A3516" i="26" s="1"/>
  <c r="A3517" i="26" s="1"/>
  <c r="A3518" i="26" s="1"/>
  <c r="A3519" i="26" s="1"/>
  <c r="A3520" i="26" s="1"/>
  <c r="A3521" i="26" s="1"/>
  <c r="A3522" i="26" s="1"/>
  <c r="A3523" i="26" s="1"/>
  <c r="A3524" i="26" s="1"/>
  <c r="A3525" i="26" s="1"/>
  <c r="A3526" i="26" s="1"/>
  <c r="A3527" i="26" s="1"/>
  <c r="A3528" i="26" s="1"/>
  <c r="A3529" i="26" s="1"/>
  <c r="A3530" i="26" s="1"/>
  <c r="A3531" i="26" s="1"/>
  <c r="A3532" i="26" s="1"/>
  <c r="A3533" i="26" s="1"/>
  <c r="A3534" i="26" s="1"/>
  <c r="A3535" i="26" s="1"/>
  <c r="A3536" i="26" s="1"/>
  <c r="A3537" i="26" s="1"/>
  <c r="A3538" i="26" s="1"/>
  <c r="A3539" i="26" s="1"/>
  <c r="A3540" i="26" s="1"/>
  <c r="A3541" i="26" s="1"/>
  <c r="A3542" i="26" s="1"/>
  <c r="A3543" i="26" s="1"/>
  <c r="A3544" i="26" s="1"/>
  <c r="A3545" i="26" s="1"/>
  <c r="A3546" i="26" s="1"/>
  <c r="A3547" i="26" s="1"/>
  <c r="A3548" i="26" s="1"/>
  <c r="A3549" i="26" s="1"/>
  <c r="A3550" i="26" s="1"/>
  <c r="A3551" i="26" s="1"/>
  <c r="A3552" i="26" s="1"/>
  <c r="A3553" i="26" s="1"/>
  <c r="A3554" i="26" s="1"/>
  <c r="A3555" i="26" s="1"/>
  <c r="A3556" i="26" s="1"/>
  <c r="A3557" i="26" s="1"/>
  <c r="A3558" i="26" s="1"/>
  <c r="A3559" i="26" s="1"/>
  <c r="A3560" i="26" s="1"/>
  <c r="A3561" i="26" s="1"/>
  <c r="A3562" i="26" s="1"/>
  <c r="A3563" i="26" s="1"/>
  <c r="A3564" i="26" s="1"/>
  <c r="A3565" i="26" s="1"/>
  <c r="A3566" i="26" s="1"/>
  <c r="A3567" i="26" s="1"/>
  <c r="A3568" i="26" s="1"/>
  <c r="A3569" i="26" s="1"/>
  <c r="A3570" i="26" s="1"/>
  <c r="A3571" i="26" s="1"/>
  <c r="A3572" i="26" s="1"/>
  <c r="A3573" i="26" s="1"/>
  <c r="A3574" i="26" s="1"/>
  <c r="A3575" i="26" s="1"/>
  <c r="A3576" i="26" s="1"/>
  <c r="A3577" i="26" s="1"/>
  <c r="A3578" i="26" s="1"/>
  <c r="A3579" i="26" s="1"/>
  <c r="A3580" i="26" s="1"/>
  <c r="A3581" i="26" s="1"/>
  <c r="A3582" i="26" s="1"/>
  <c r="A3583" i="26" s="1"/>
  <c r="A3584" i="26" s="1"/>
  <c r="A3585" i="26" s="1"/>
  <c r="A3586" i="26" s="1"/>
  <c r="A3587" i="26" s="1"/>
  <c r="A3588" i="26" s="1"/>
  <c r="A3589" i="26" s="1"/>
  <c r="A3590" i="26" s="1"/>
  <c r="A3591" i="26" s="1"/>
  <c r="A3592" i="26" s="1"/>
  <c r="A3593" i="26" s="1"/>
  <c r="A3594" i="26" s="1"/>
  <c r="A3595" i="26" s="1"/>
  <c r="A3596" i="26" s="1"/>
  <c r="A3597" i="26" s="1"/>
  <c r="A3598" i="26" s="1"/>
  <c r="A3599" i="26" s="1"/>
  <c r="A3600" i="26" s="1"/>
  <c r="A3601" i="26" s="1"/>
  <c r="A3602" i="26" s="1"/>
  <c r="A3603" i="26" s="1"/>
  <c r="A3604" i="26" s="1"/>
  <c r="A3605" i="26" s="1"/>
  <c r="A3606" i="26" s="1"/>
  <c r="A3607" i="26" s="1"/>
  <c r="A3608" i="26" s="1"/>
  <c r="A3609" i="26" s="1"/>
  <c r="A3610" i="26" s="1"/>
  <c r="A3611" i="26" s="1"/>
  <c r="A3612" i="26" s="1"/>
  <c r="A3613" i="26" s="1"/>
  <c r="A3614" i="26" s="1"/>
  <c r="A3615" i="26" s="1"/>
  <c r="A3616" i="26" s="1"/>
  <c r="A3617" i="26" s="1"/>
  <c r="A3618" i="26" s="1"/>
  <c r="A3619" i="26" s="1"/>
  <c r="A3620" i="26" s="1"/>
  <c r="A3621" i="26" s="1"/>
  <c r="A3622" i="26" s="1"/>
  <c r="A3623" i="26" s="1"/>
  <c r="A3624" i="26" s="1"/>
  <c r="A3625" i="26" s="1"/>
  <c r="A3626" i="26" s="1"/>
  <c r="A3627" i="26" s="1"/>
  <c r="A3628" i="26" s="1"/>
  <c r="A3629" i="26" s="1"/>
  <c r="A3630" i="26" s="1"/>
  <c r="A3631" i="26" s="1"/>
  <c r="A3632" i="26" s="1"/>
  <c r="A3633" i="26" s="1"/>
  <c r="A3634" i="26" s="1"/>
  <c r="A3635" i="26" s="1"/>
  <c r="A3636" i="26" s="1"/>
  <c r="A3637" i="26" s="1"/>
  <c r="A3638" i="26" s="1"/>
  <c r="A3639" i="26" s="1"/>
  <c r="A3640" i="26" s="1"/>
  <c r="A3641" i="26" s="1"/>
  <c r="A3642" i="26" s="1"/>
  <c r="A3643" i="26" s="1"/>
  <c r="A3644" i="26" s="1"/>
  <c r="A3645" i="26" s="1"/>
  <c r="A3646" i="26" s="1"/>
  <c r="A3647" i="26" s="1"/>
  <c r="A3648" i="26" s="1"/>
  <c r="A3649" i="26" s="1"/>
  <c r="A3650" i="26" s="1"/>
  <c r="A3651" i="26" s="1"/>
  <c r="A3652" i="26" s="1"/>
  <c r="A3653" i="26" s="1"/>
  <c r="A3654" i="26" s="1"/>
  <c r="A3655" i="26" s="1"/>
  <c r="A3656" i="26" s="1"/>
  <c r="A3657" i="26" s="1"/>
  <c r="A3658" i="26" s="1"/>
  <c r="A3659" i="26" s="1"/>
  <c r="A3660" i="26" s="1"/>
  <c r="A3661" i="26" s="1"/>
  <c r="A3662" i="26" s="1"/>
  <c r="A3663" i="26" s="1"/>
  <c r="A3664" i="26" s="1"/>
  <c r="A3665" i="26" s="1"/>
  <c r="A3666" i="26" s="1"/>
  <c r="A3667" i="26" s="1"/>
  <c r="A3668" i="26" s="1"/>
  <c r="A3669" i="26" s="1"/>
  <c r="A3670" i="26" s="1"/>
  <c r="A3671" i="26" s="1"/>
  <c r="A3672" i="26" s="1"/>
  <c r="A3673" i="26" s="1"/>
  <c r="A3674" i="26" s="1"/>
  <c r="A3675" i="26" s="1"/>
  <c r="B3311" i="26"/>
  <c r="B3312" i="26" s="1"/>
  <c r="B3313" i="26" s="1"/>
  <c r="B3314" i="26" s="1"/>
  <c r="B3315" i="26" s="1"/>
  <c r="B3316" i="26" s="1"/>
  <c r="B3317" i="26" s="1"/>
  <c r="B3318" i="26" s="1"/>
  <c r="B3319" i="26" s="1"/>
  <c r="B3320" i="26" s="1"/>
  <c r="B3321" i="26" s="1"/>
  <c r="B3322" i="26" s="1"/>
  <c r="B3323" i="26" s="1"/>
  <c r="B3324" i="26" s="1"/>
  <c r="B3325" i="26" s="1"/>
  <c r="B3326" i="26" s="1"/>
  <c r="B3327" i="26" s="1"/>
  <c r="B3328" i="26" s="1"/>
  <c r="B3329" i="26" s="1"/>
  <c r="B3330" i="26" s="1"/>
  <c r="B3331" i="26" s="1"/>
  <c r="B3332" i="26" s="1"/>
  <c r="B3333" i="26" s="1"/>
  <c r="B3334" i="26" s="1"/>
  <c r="B3335" i="26" s="1"/>
  <c r="B3336" i="26" s="1"/>
  <c r="B3337" i="26" s="1"/>
  <c r="B3338" i="26" s="1"/>
  <c r="B3339" i="26" s="1"/>
  <c r="B3340" i="26" s="1"/>
  <c r="B3341" i="26" s="1"/>
  <c r="B3342" i="26" s="1"/>
  <c r="B3343" i="26" s="1"/>
  <c r="B3344" i="26" s="1"/>
  <c r="B3345" i="26" s="1"/>
  <c r="B3346" i="26" s="1"/>
  <c r="B3347" i="26" s="1"/>
  <c r="B3348" i="26" s="1"/>
  <c r="B3349" i="26" s="1"/>
  <c r="B3350" i="26" s="1"/>
  <c r="B3351" i="26" s="1"/>
  <c r="B3352" i="26" s="1"/>
  <c r="B3353" i="26" s="1"/>
  <c r="B3354" i="26" s="1"/>
  <c r="B3355" i="26" s="1"/>
  <c r="B3356" i="26" s="1"/>
  <c r="B3357" i="26" s="1"/>
  <c r="B3358" i="26" s="1"/>
  <c r="B3359" i="26" s="1"/>
  <c r="B3360" i="26" s="1"/>
  <c r="B3361" i="26" s="1"/>
  <c r="B3362" i="26" s="1"/>
  <c r="B3363" i="26" s="1"/>
  <c r="B3364" i="26" s="1"/>
  <c r="B3365" i="26" s="1"/>
  <c r="B3366" i="26" s="1"/>
  <c r="B3367" i="26" s="1"/>
  <c r="B3368" i="26" s="1"/>
  <c r="B3369" i="26" s="1"/>
  <c r="B3370" i="26" s="1"/>
  <c r="B3371" i="26" s="1"/>
  <c r="B3372" i="26" s="1"/>
  <c r="B3373" i="26" s="1"/>
  <c r="B3374" i="26" s="1"/>
  <c r="B3375" i="26" s="1"/>
  <c r="B3376" i="26" s="1"/>
  <c r="B3377" i="26" s="1"/>
  <c r="B3378" i="26" s="1"/>
  <c r="B3379" i="26" s="1"/>
  <c r="B3380" i="26" s="1"/>
  <c r="B3381" i="26" s="1"/>
  <c r="B3382" i="26" s="1"/>
  <c r="B3383" i="26" s="1"/>
  <c r="B3384" i="26" s="1"/>
  <c r="B3385" i="26" s="1"/>
  <c r="B3386" i="26" s="1"/>
  <c r="B3387" i="26" s="1"/>
  <c r="B3388" i="26" s="1"/>
  <c r="B3389" i="26" s="1"/>
  <c r="B3390" i="26" s="1"/>
  <c r="B3391" i="26" s="1"/>
  <c r="B3392" i="26" s="1"/>
  <c r="B3393" i="26" s="1"/>
  <c r="B3394" i="26" s="1"/>
  <c r="B3395" i="26" s="1"/>
  <c r="B3396" i="26" s="1"/>
  <c r="B3397" i="26" s="1"/>
  <c r="B3398" i="26" s="1"/>
  <c r="B3399" i="26" s="1"/>
  <c r="B3400" i="26" s="1"/>
  <c r="B3401" i="26" s="1"/>
  <c r="B3402" i="26" s="1"/>
  <c r="B3403" i="26" s="1"/>
  <c r="B3404" i="26" s="1"/>
  <c r="B3405" i="26" s="1"/>
  <c r="B3406" i="26" s="1"/>
  <c r="B3407" i="26" s="1"/>
  <c r="B3408" i="26" s="1"/>
  <c r="B3409" i="26" s="1"/>
  <c r="B3410" i="26" s="1"/>
  <c r="B3411" i="26" s="1"/>
  <c r="B3412" i="26" s="1"/>
  <c r="B3413" i="26" s="1"/>
  <c r="B3414" i="26" s="1"/>
  <c r="B3415" i="26" s="1"/>
  <c r="B3416" i="26" s="1"/>
  <c r="B3417" i="26" s="1"/>
  <c r="B3418" i="26" s="1"/>
  <c r="B3419" i="26" s="1"/>
  <c r="B3420" i="26" s="1"/>
  <c r="B3421" i="26" s="1"/>
  <c r="B3422" i="26" s="1"/>
  <c r="B3423" i="26" s="1"/>
  <c r="B3424" i="26" s="1"/>
  <c r="B3425" i="26" s="1"/>
  <c r="B3426" i="26" s="1"/>
  <c r="B3427" i="26" s="1"/>
  <c r="B3428" i="26" s="1"/>
  <c r="B3429" i="26" s="1"/>
  <c r="B3430" i="26" s="1"/>
  <c r="B3431" i="26" s="1"/>
  <c r="B3432" i="26" s="1"/>
  <c r="B3433" i="26" s="1"/>
  <c r="B3434" i="26" s="1"/>
  <c r="B3435" i="26" s="1"/>
  <c r="B3436" i="26" s="1"/>
  <c r="B3437" i="26" s="1"/>
  <c r="B3438" i="26" s="1"/>
  <c r="B3439" i="26" s="1"/>
  <c r="B3440" i="26" s="1"/>
  <c r="B3441" i="26" s="1"/>
  <c r="B3442" i="26" s="1"/>
  <c r="B3443" i="26" s="1"/>
  <c r="B3444" i="26" s="1"/>
  <c r="B3445" i="26" s="1"/>
  <c r="B3446" i="26" s="1"/>
  <c r="B3447" i="26" s="1"/>
  <c r="B3448" i="26" s="1"/>
  <c r="B3449" i="26" s="1"/>
  <c r="B3450" i="26" s="1"/>
  <c r="B3451" i="26" s="1"/>
  <c r="B3452" i="26" s="1"/>
  <c r="B3453" i="26" s="1"/>
  <c r="B3454" i="26" s="1"/>
  <c r="B3455" i="26" s="1"/>
  <c r="B3456" i="26" s="1"/>
  <c r="B3457" i="26" s="1"/>
  <c r="B3458" i="26" s="1"/>
  <c r="B3459" i="26" s="1"/>
  <c r="B3460" i="26" s="1"/>
  <c r="B3461" i="26" s="1"/>
  <c r="B3462" i="26" s="1"/>
  <c r="B3463" i="26" s="1"/>
  <c r="B3464" i="26" s="1"/>
  <c r="B3465" i="26" s="1"/>
  <c r="B3466" i="26" s="1"/>
  <c r="B3467" i="26" s="1"/>
  <c r="B3468" i="26" s="1"/>
  <c r="B3469" i="26" s="1"/>
  <c r="B3470" i="26" s="1"/>
  <c r="B3471" i="26" s="1"/>
  <c r="B3472" i="26" s="1"/>
  <c r="B3473" i="26" s="1"/>
  <c r="B3474" i="26" s="1"/>
  <c r="B3475" i="26" s="1"/>
  <c r="B3476" i="26" s="1"/>
  <c r="B3477" i="26" s="1"/>
  <c r="B3478" i="26" s="1"/>
  <c r="B3479" i="26" s="1"/>
  <c r="B3480" i="26" s="1"/>
  <c r="B3481" i="26" s="1"/>
  <c r="B3482" i="26" s="1"/>
  <c r="B3483" i="26" s="1"/>
  <c r="B3484" i="26" s="1"/>
  <c r="B3485" i="26" s="1"/>
  <c r="B3486" i="26" s="1"/>
  <c r="B3487" i="26" s="1"/>
  <c r="B3488" i="26" s="1"/>
  <c r="B3489" i="26" s="1"/>
  <c r="B3490" i="26" s="1"/>
  <c r="B3491" i="26" s="1"/>
  <c r="B3492" i="26" s="1"/>
  <c r="B3493" i="26" s="1"/>
  <c r="B3494" i="26" s="1"/>
  <c r="B3495" i="26" s="1"/>
  <c r="B3496" i="26" s="1"/>
  <c r="B3497" i="26" s="1"/>
  <c r="B3498" i="26" s="1"/>
  <c r="B3499" i="26" s="1"/>
  <c r="B3500" i="26" s="1"/>
  <c r="B3501" i="26" s="1"/>
  <c r="B3502" i="26" s="1"/>
  <c r="B3503" i="26" s="1"/>
  <c r="B3504" i="26" s="1"/>
  <c r="B3505" i="26" s="1"/>
  <c r="B3506" i="26" s="1"/>
  <c r="B3507" i="26" s="1"/>
  <c r="B3508" i="26" s="1"/>
  <c r="B3509" i="26" s="1"/>
  <c r="B3510" i="26" s="1"/>
  <c r="B3511" i="26" s="1"/>
  <c r="B3512" i="26" s="1"/>
  <c r="B3513" i="26" s="1"/>
  <c r="B3514" i="26" s="1"/>
  <c r="B3515" i="26" s="1"/>
  <c r="B3516" i="26" s="1"/>
  <c r="B3517" i="26" s="1"/>
  <c r="B3518" i="26" s="1"/>
  <c r="B3519" i="26" s="1"/>
  <c r="B3520" i="26" s="1"/>
  <c r="B3521" i="26" s="1"/>
  <c r="B3522" i="26" s="1"/>
  <c r="B3523" i="26" s="1"/>
  <c r="B3524" i="26" s="1"/>
  <c r="B3525" i="26" s="1"/>
  <c r="B3526" i="26" s="1"/>
  <c r="B3527" i="26" s="1"/>
  <c r="B3528" i="26" s="1"/>
  <c r="B3529" i="26" s="1"/>
  <c r="B3530" i="26" s="1"/>
  <c r="B3531" i="26" s="1"/>
  <c r="B3532" i="26" s="1"/>
  <c r="B3533" i="26" s="1"/>
  <c r="B3534" i="26" s="1"/>
  <c r="B3535" i="26" s="1"/>
  <c r="B3536" i="26" s="1"/>
  <c r="B3537" i="26" s="1"/>
  <c r="B3538" i="26" s="1"/>
  <c r="B3539" i="26" s="1"/>
  <c r="B3540" i="26" s="1"/>
  <c r="B3541" i="26" s="1"/>
  <c r="B3542" i="26" s="1"/>
  <c r="B3543" i="26" s="1"/>
  <c r="B3544" i="26" s="1"/>
  <c r="B3545" i="26" s="1"/>
  <c r="B3546" i="26" s="1"/>
  <c r="B3547" i="26" s="1"/>
  <c r="B3548" i="26" s="1"/>
  <c r="B3549" i="26" s="1"/>
  <c r="B3550" i="26" s="1"/>
  <c r="B3551" i="26" s="1"/>
  <c r="B3552" i="26" s="1"/>
  <c r="B3553" i="26" s="1"/>
  <c r="B3554" i="26" s="1"/>
  <c r="B3555" i="26" s="1"/>
  <c r="B3556" i="26" s="1"/>
  <c r="B3557" i="26" s="1"/>
  <c r="B3558" i="26" s="1"/>
  <c r="B3559" i="26" s="1"/>
  <c r="B3560" i="26" s="1"/>
  <c r="B3561" i="26" s="1"/>
  <c r="B3562" i="26" s="1"/>
  <c r="B3563" i="26" s="1"/>
  <c r="B3564" i="26" s="1"/>
  <c r="B3565" i="26" s="1"/>
  <c r="B3566" i="26" s="1"/>
  <c r="B3567" i="26" s="1"/>
  <c r="B3568" i="26" s="1"/>
  <c r="B3569" i="26" s="1"/>
  <c r="B3570" i="26" s="1"/>
  <c r="B3571" i="26" s="1"/>
  <c r="B3572" i="26" s="1"/>
  <c r="B3573" i="26" s="1"/>
  <c r="B3574" i="26" s="1"/>
  <c r="B3575" i="26" s="1"/>
  <c r="B3576" i="26" s="1"/>
  <c r="B3577" i="26" s="1"/>
  <c r="B3578" i="26" s="1"/>
  <c r="B3579" i="26" s="1"/>
  <c r="B3580" i="26" s="1"/>
  <c r="B3581" i="26" s="1"/>
  <c r="B3582" i="26" s="1"/>
  <c r="B3583" i="26" s="1"/>
  <c r="B3584" i="26" s="1"/>
  <c r="B3585" i="26" s="1"/>
  <c r="B3586" i="26" s="1"/>
  <c r="B3587" i="26" s="1"/>
  <c r="B3588" i="26" s="1"/>
  <c r="B3589" i="26" s="1"/>
  <c r="B3590" i="26" s="1"/>
  <c r="B3591" i="26" s="1"/>
  <c r="B3592" i="26" s="1"/>
  <c r="B3593" i="26" s="1"/>
  <c r="B3594" i="26" s="1"/>
  <c r="B3595" i="26" s="1"/>
  <c r="B3596" i="26" s="1"/>
  <c r="B3597" i="26" s="1"/>
  <c r="B3598" i="26" s="1"/>
  <c r="B3599" i="26" s="1"/>
  <c r="B3600" i="26" s="1"/>
  <c r="B3601" i="26" s="1"/>
  <c r="B3602" i="26" s="1"/>
  <c r="B3603" i="26" s="1"/>
  <c r="B3604" i="26" s="1"/>
  <c r="B3605" i="26" s="1"/>
  <c r="B3606" i="26" s="1"/>
  <c r="B3607" i="26" s="1"/>
  <c r="B3608" i="26" s="1"/>
  <c r="B3609" i="26" s="1"/>
  <c r="B3610" i="26" s="1"/>
  <c r="B3611" i="26" s="1"/>
  <c r="B3612" i="26" s="1"/>
  <c r="B3613" i="26" s="1"/>
  <c r="B3614" i="26" s="1"/>
  <c r="B3615" i="26" s="1"/>
  <c r="B3616" i="26" s="1"/>
  <c r="B3617" i="26" s="1"/>
  <c r="B3618" i="26" s="1"/>
  <c r="B3619" i="26" s="1"/>
  <c r="B3620" i="26" s="1"/>
  <c r="B3621" i="26" s="1"/>
  <c r="B3622" i="26" s="1"/>
  <c r="B3623" i="26" s="1"/>
  <c r="B3624" i="26" s="1"/>
  <c r="B3625" i="26" s="1"/>
  <c r="B3626" i="26" s="1"/>
  <c r="B3627" i="26" s="1"/>
  <c r="B3628" i="26" s="1"/>
  <c r="B3629" i="26" s="1"/>
  <c r="B3630" i="26" s="1"/>
  <c r="B3631" i="26" s="1"/>
  <c r="B3632" i="26" s="1"/>
  <c r="B3633" i="26" s="1"/>
  <c r="B3634" i="26" s="1"/>
  <c r="B3635" i="26" s="1"/>
  <c r="B3636" i="26" s="1"/>
  <c r="B3637" i="26" s="1"/>
  <c r="B3638" i="26" s="1"/>
  <c r="B3639" i="26" s="1"/>
  <c r="B3640" i="26" s="1"/>
  <c r="B3641" i="26" s="1"/>
  <c r="B3642" i="26" s="1"/>
  <c r="B3643" i="26" s="1"/>
  <c r="B3644" i="26" s="1"/>
  <c r="B3645" i="26" s="1"/>
  <c r="B3646" i="26" s="1"/>
  <c r="B3647" i="26" s="1"/>
  <c r="B3648" i="26" s="1"/>
  <c r="B3649" i="26" s="1"/>
  <c r="B3650" i="26" s="1"/>
  <c r="B3651" i="26" s="1"/>
  <c r="B3652" i="26" s="1"/>
  <c r="B3653" i="26" s="1"/>
  <c r="B3654" i="26" s="1"/>
  <c r="B3655" i="26" s="1"/>
  <c r="B3656" i="26" s="1"/>
  <c r="B3657" i="26" s="1"/>
  <c r="B3658" i="26" s="1"/>
  <c r="B3659" i="26" s="1"/>
  <c r="B3660" i="26" s="1"/>
  <c r="B3661" i="26" s="1"/>
  <c r="B3662" i="26" s="1"/>
  <c r="B3663" i="26" s="1"/>
  <c r="B3664" i="26" s="1"/>
  <c r="B3665" i="26" s="1"/>
  <c r="B3666" i="26" s="1"/>
  <c r="B3667" i="26" s="1"/>
  <c r="B3668" i="26" s="1"/>
  <c r="B3669" i="26" s="1"/>
  <c r="B3670" i="26" s="1"/>
  <c r="B3671" i="26" s="1"/>
  <c r="B3672" i="26" s="1"/>
  <c r="B3673" i="26" s="1"/>
  <c r="B3674" i="26" s="1"/>
  <c r="A3676" i="26" l="1"/>
  <c r="A3677" i="26" s="1"/>
  <c r="A3678" i="26" s="1"/>
  <c r="A3679" i="26" s="1"/>
  <c r="A3680" i="26" s="1"/>
  <c r="A3681" i="26" s="1"/>
  <c r="A3682" i="26" s="1"/>
  <c r="A3683" i="26" s="1"/>
  <c r="A3684" i="26" s="1"/>
  <c r="A3685" i="26" s="1"/>
  <c r="A3686" i="26" s="1"/>
  <c r="A3687" i="26" s="1"/>
  <c r="A3688" i="26" s="1"/>
  <c r="A3689" i="26" s="1"/>
  <c r="A3690" i="26" s="1"/>
  <c r="A3691" i="26" s="1"/>
  <c r="A3692" i="26" s="1"/>
  <c r="A3693" i="26" s="1"/>
  <c r="A3694" i="26" s="1"/>
  <c r="A3695" i="26" s="1"/>
  <c r="A3696" i="26" s="1"/>
  <c r="A3697" i="26" s="1"/>
  <c r="A3698" i="26" s="1"/>
  <c r="A3699" i="26" s="1"/>
  <c r="A3700" i="26" s="1"/>
  <c r="A3701" i="26" s="1"/>
  <c r="A3702" i="26" s="1"/>
  <c r="A3703" i="26" s="1"/>
  <c r="A3704" i="26" s="1"/>
  <c r="A3705" i="26" s="1"/>
  <c r="A3706" i="26" s="1"/>
  <c r="A3707" i="26" s="1"/>
  <c r="A3708" i="26" s="1"/>
  <c r="A3709" i="26" s="1"/>
  <c r="A3710" i="26" s="1"/>
  <c r="A3711" i="26" s="1"/>
  <c r="A3712" i="26" s="1"/>
  <c r="A3713" i="26" s="1"/>
  <c r="A3714" i="26" s="1"/>
  <c r="A3715" i="26" s="1"/>
  <c r="A3716" i="26" s="1"/>
  <c r="A3717" i="26" s="1"/>
  <c r="A3718" i="26" s="1"/>
  <c r="A3719" i="26" s="1"/>
  <c r="A3720" i="26" s="1"/>
  <c r="A3721" i="26" s="1"/>
  <c r="A3722" i="26" s="1"/>
  <c r="A3723" i="26" s="1"/>
  <c r="A3724" i="26" s="1"/>
  <c r="A3725" i="26" s="1"/>
  <c r="A3726" i="26" s="1"/>
  <c r="A3727" i="26" s="1"/>
  <c r="A3728" i="26" s="1"/>
  <c r="A3729" i="26" s="1"/>
  <c r="A3730" i="26" s="1"/>
  <c r="A3731" i="26" s="1"/>
  <c r="A3732" i="26" s="1"/>
  <c r="A3733" i="26" s="1"/>
  <c r="A3734" i="26" s="1"/>
  <c r="A3735" i="26" s="1"/>
  <c r="A3736" i="26" s="1"/>
  <c r="A3737" i="26" s="1"/>
  <c r="A3738" i="26" s="1"/>
  <c r="A3739" i="26" s="1"/>
  <c r="A3740" i="26" s="1"/>
  <c r="A3741" i="26" s="1"/>
  <c r="A3742" i="26" s="1"/>
  <c r="A3743" i="26" s="1"/>
  <c r="A3744" i="26" s="1"/>
  <c r="A3745" i="26" s="1"/>
  <c r="A3746" i="26" s="1"/>
  <c r="A3747" i="26" s="1"/>
  <c r="A3748" i="26" s="1"/>
  <c r="A3749" i="26" s="1"/>
  <c r="A3750" i="26" s="1"/>
  <c r="A3751" i="26" s="1"/>
  <c r="A3752" i="26" s="1"/>
  <c r="A3753" i="26" s="1"/>
  <c r="A3754" i="26" s="1"/>
  <c r="A3755" i="26" s="1"/>
  <c r="A3756" i="26" s="1"/>
  <c r="A3757" i="26" s="1"/>
  <c r="A3758" i="26" s="1"/>
  <c r="A3759" i="26" s="1"/>
  <c r="A3760" i="26" s="1"/>
  <c r="A3761" i="26" s="1"/>
  <c r="A3762" i="26" s="1"/>
  <c r="A3763" i="26" s="1"/>
  <c r="A3764" i="26" s="1"/>
  <c r="A3765" i="26" s="1"/>
  <c r="A3766" i="26" s="1"/>
  <c r="A3767" i="26" s="1"/>
  <c r="A3768" i="26" s="1"/>
  <c r="A3769" i="26" s="1"/>
  <c r="A3770" i="26" s="1"/>
  <c r="A3771" i="26" s="1"/>
  <c r="A3772" i="26" s="1"/>
  <c r="A3773" i="26" s="1"/>
  <c r="A3774" i="26" s="1"/>
  <c r="A3775" i="26" s="1"/>
  <c r="A3776" i="26" s="1"/>
  <c r="A3777" i="26" s="1"/>
  <c r="A3778" i="26" s="1"/>
  <c r="A3779" i="26" s="1"/>
  <c r="A3780" i="26" s="1"/>
  <c r="A3781" i="26" s="1"/>
  <c r="A3782" i="26" s="1"/>
  <c r="A3783" i="26" s="1"/>
  <c r="A3784" i="26" s="1"/>
  <c r="A3785" i="26" s="1"/>
  <c r="A3786" i="26" s="1"/>
  <c r="A3787" i="26" s="1"/>
  <c r="A3788" i="26" s="1"/>
  <c r="A3789" i="26" s="1"/>
  <c r="A3790" i="26" s="1"/>
  <c r="A3791" i="26" s="1"/>
  <c r="A3792" i="26" s="1"/>
  <c r="A3793" i="26" s="1"/>
  <c r="A3794" i="26" s="1"/>
  <c r="A3795" i="26" s="1"/>
  <c r="A3796" i="26" s="1"/>
  <c r="A3797" i="26" s="1"/>
  <c r="A3798" i="26" s="1"/>
  <c r="A3799" i="26" s="1"/>
  <c r="A3800" i="26" s="1"/>
  <c r="A3801" i="26" s="1"/>
  <c r="A3802" i="26" s="1"/>
  <c r="A3803" i="26" s="1"/>
  <c r="A3804" i="26" s="1"/>
  <c r="A3805" i="26" s="1"/>
  <c r="A3806" i="26" s="1"/>
  <c r="A3807" i="26" s="1"/>
  <c r="A3808" i="26" s="1"/>
  <c r="A3809" i="26" s="1"/>
  <c r="A3810" i="26" s="1"/>
  <c r="A3811" i="26" s="1"/>
  <c r="A3812" i="26" s="1"/>
  <c r="A3813" i="26" s="1"/>
  <c r="A3814" i="26" s="1"/>
  <c r="A3815" i="26" s="1"/>
  <c r="A3816" i="26" s="1"/>
  <c r="A3817" i="26" s="1"/>
  <c r="A3818" i="26" s="1"/>
  <c r="A3819" i="26" s="1"/>
  <c r="A3820" i="26" s="1"/>
  <c r="A3821" i="26" s="1"/>
  <c r="A3822" i="26" s="1"/>
  <c r="A3823" i="26" s="1"/>
  <c r="A3824" i="26" s="1"/>
  <c r="A3825" i="26" s="1"/>
  <c r="A3826" i="26" s="1"/>
  <c r="A3827" i="26" s="1"/>
  <c r="A3828" i="26" s="1"/>
  <c r="A3829" i="26" s="1"/>
  <c r="A3830" i="26" s="1"/>
  <c r="A3831" i="26" s="1"/>
  <c r="A3832" i="26" s="1"/>
  <c r="A3833" i="26" s="1"/>
  <c r="A3834" i="26" s="1"/>
  <c r="A3835" i="26" s="1"/>
  <c r="A3836" i="26" s="1"/>
  <c r="A3837" i="26" s="1"/>
  <c r="A3838" i="26" s="1"/>
  <c r="A3839" i="26" s="1"/>
  <c r="A3840" i="26" s="1"/>
  <c r="A3841" i="26" s="1"/>
  <c r="A3842" i="26" s="1"/>
  <c r="A3843" i="26" s="1"/>
  <c r="A3844" i="26" s="1"/>
  <c r="A3845" i="26" s="1"/>
  <c r="A3846" i="26" s="1"/>
  <c r="A3847" i="26" s="1"/>
  <c r="A3848" i="26" s="1"/>
  <c r="A3849" i="26" s="1"/>
  <c r="A3850" i="26" s="1"/>
  <c r="A3851" i="26" s="1"/>
  <c r="A3852" i="26" s="1"/>
  <c r="A3853" i="26" s="1"/>
  <c r="A3854" i="26" s="1"/>
  <c r="A3855" i="26" s="1"/>
  <c r="A3856" i="26" s="1"/>
  <c r="A3857" i="26" s="1"/>
  <c r="A3858" i="26" s="1"/>
  <c r="A3859" i="26" s="1"/>
  <c r="A3860" i="26" s="1"/>
  <c r="A3861" i="26" s="1"/>
  <c r="A3862" i="26" s="1"/>
  <c r="A3863" i="26" s="1"/>
  <c r="A3864" i="26" s="1"/>
  <c r="A3865" i="26" s="1"/>
  <c r="A3866" i="26" s="1"/>
  <c r="A3867" i="26" s="1"/>
  <c r="A3868" i="26" s="1"/>
  <c r="A3869" i="26" s="1"/>
  <c r="A3870" i="26" s="1"/>
  <c r="A3871" i="26" s="1"/>
  <c r="A3872" i="26" s="1"/>
  <c r="A3873" i="26" s="1"/>
  <c r="A3874" i="26" s="1"/>
  <c r="A3875" i="26" s="1"/>
  <c r="A3876" i="26" s="1"/>
  <c r="A3877" i="26" s="1"/>
  <c r="A3878" i="26" s="1"/>
  <c r="A3879" i="26" s="1"/>
  <c r="A3880" i="26" s="1"/>
  <c r="A3881" i="26" s="1"/>
  <c r="A3882" i="26" s="1"/>
  <c r="A3883" i="26" s="1"/>
  <c r="A3884" i="26" s="1"/>
  <c r="A3885" i="26" s="1"/>
  <c r="A3886" i="26" s="1"/>
  <c r="A3887" i="26" s="1"/>
  <c r="A3888" i="26" s="1"/>
  <c r="A3889" i="26" s="1"/>
  <c r="A3890" i="26" s="1"/>
  <c r="A3891" i="26" s="1"/>
  <c r="A3892" i="26" s="1"/>
  <c r="A3893" i="26" s="1"/>
  <c r="A3894" i="26" s="1"/>
  <c r="A3895" i="26" s="1"/>
  <c r="A3896" i="26" s="1"/>
  <c r="A3897" i="26" s="1"/>
  <c r="A3898" i="26" s="1"/>
  <c r="A3899" i="26" s="1"/>
  <c r="A3900" i="26" s="1"/>
  <c r="A3901" i="26" s="1"/>
  <c r="A3902" i="26" s="1"/>
  <c r="A3903" i="26" s="1"/>
  <c r="A3904" i="26" s="1"/>
  <c r="A3905" i="26" s="1"/>
  <c r="A3906" i="26" s="1"/>
  <c r="A3907" i="26" s="1"/>
  <c r="A3908" i="26" s="1"/>
  <c r="A3909" i="26" s="1"/>
  <c r="A3910" i="26" s="1"/>
  <c r="A3911" i="26" s="1"/>
  <c r="A3912" i="26" s="1"/>
  <c r="A3913" i="26" s="1"/>
  <c r="A3914" i="26" s="1"/>
  <c r="A3915" i="26" s="1"/>
  <c r="A3916" i="26" s="1"/>
  <c r="A3917" i="26" s="1"/>
  <c r="A3918" i="26" s="1"/>
  <c r="A3919" i="26" s="1"/>
  <c r="A3920" i="26" s="1"/>
  <c r="A3921" i="26" s="1"/>
  <c r="A3922" i="26" s="1"/>
  <c r="A3923" i="26" s="1"/>
  <c r="A3924" i="26" s="1"/>
  <c r="A3925" i="26" s="1"/>
  <c r="A3926" i="26" s="1"/>
  <c r="A3927" i="26" s="1"/>
  <c r="A3928" i="26" s="1"/>
  <c r="A3929" i="26" s="1"/>
  <c r="A3930" i="26" s="1"/>
  <c r="A3931" i="26" s="1"/>
  <c r="A3932" i="26" s="1"/>
  <c r="A3933" i="26" s="1"/>
  <c r="A3934" i="26" s="1"/>
  <c r="A3935" i="26" s="1"/>
  <c r="A3936" i="26" s="1"/>
  <c r="A3937" i="26" s="1"/>
  <c r="A3938" i="26" s="1"/>
  <c r="A3939" i="26" s="1"/>
  <c r="A3940" i="26" s="1"/>
  <c r="A3941" i="26" s="1"/>
  <c r="A3942" i="26" s="1"/>
  <c r="A3943" i="26" s="1"/>
  <c r="A3944" i="26" s="1"/>
  <c r="A3945" i="26" s="1"/>
  <c r="A3946" i="26" s="1"/>
  <c r="A3947" i="26" s="1"/>
  <c r="A3948" i="26" s="1"/>
  <c r="A3949" i="26" s="1"/>
  <c r="A3950" i="26" s="1"/>
  <c r="A3951" i="26" s="1"/>
  <c r="A3952" i="26" s="1"/>
  <c r="A3953" i="26" s="1"/>
  <c r="A3954" i="26" s="1"/>
  <c r="A3955" i="26" s="1"/>
  <c r="A3956" i="26" s="1"/>
  <c r="A3957" i="26" s="1"/>
  <c r="A3958" i="26" s="1"/>
  <c r="A3959" i="26" s="1"/>
  <c r="A3960" i="26" s="1"/>
  <c r="A3961" i="26" s="1"/>
  <c r="A3962" i="26" s="1"/>
  <c r="A3963" i="26" s="1"/>
  <c r="A3964" i="26" s="1"/>
  <c r="A3965" i="26" s="1"/>
  <c r="A3966" i="26" s="1"/>
  <c r="A3967" i="26" s="1"/>
  <c r="A3968" i="26" s="1"/>
  <c r="A3969" i="26" s="1"/>
  <c r="A3970" i="26" s="1"/>
  <c r="A3971" i="26" s="1"/>
  <c r="A3972" i="26" s="1"/>
  <c r="A3973" i="26" s="1"/>
  <c r="A3974" i="26" s="1"/>
  <c r="A3975" i="26" s="1"/>
  <c r="A3976" i="26" s="1"/>
  <c r="A3977" i="26" s="1"/>
  <c r="A3978" i="26" s="1"/>
  <c r="A3979" i="26" s="1"/>
  <c r="A3980" i="26" s="1"/>
  <c r="A3981" i="26" s="1"/>
  <c r="A3982" i="26" s="1"/>
  <c r="A3983" i="26" s="1"/>
  <c r="A3984" i="26" s="1"/>
  <c r="A3985" i="26" s="1"/>
  <c r="A3986" i="26" s="1"/>
  <c r="A3987" i="26" s="1"/>
  <c r="A3988" i="26" s="1"/>
  <c r="A3989" i="26" s="1"/>
  <c r="A3990" i="26" s="1"/>
  <c r="A3991" i="26" s="1"/>
  <c r="A3992" i="26" s="1"/>
  <c r="A3993" i="26" s="1"/>
  <c r="A3994" i="26" s="1"/>
  <c r="A3995" i="26" s="1"/>
  <c r="A3996" i="26" s="1"/>
  <c r="A3997" i="26" s="1"/>
  <c r="A3998" i="26" s="1"/>
  <c r="A3999" i="26" s="1"/>
  <c r="A4000" i="26" s="1"/>
  <c r="A4001" i="26" s="1"/>
  <c r="A4002" i="26" s="1"/>
  <c r="A4003" i="26" s="1"/>
  <c r="A4004" i="26" s="1"/>
  <c r="A4005" i="26" s="1"/>
  <c r="A4006" i="26" s="1"/>
  <c r="A4007" i="26" s="1"/>
  <c r="A4008" i="26" s="1"/>
  <c r="A4009" i="26" s="1"/>
  <c r="A4010" i="26" s="1"/>
  <c r="A4011" i="26" s="1"/>
  <c r="A4012" i="26" s="1"/>
  <c r="A4013" i="26" s="1"/>
  <c r="A4014" i="26" s="1"/>
  <c r="A4015" i="26" s="1"/>
  <c r="A4016" i="26" s="1"/>
  <c r="A4017" i="26" s="1"/>
  <c r="A4018" i="26" s="1"/>
  <c r="A4019" i="26" s="1"/>
  <c r="A4020" i="26" s="1"/>
  <c r="A4021" i="26" s="1"/>
  <c r="A4022" i="26" s="1"/>
  <c r="A4023" i="26" s="1"/>
  <c r="A4024" i="26" s="1"/>
  <c r="A4025" i="26" s="1"/>
  <c r="A4026" i="26" s="1"/>
  <c r="A4027" i="26" s="1"/>
  <c r="A4028" i="26" s="1"/>
  <c r="A4029" i="26" s="1"/>
  <c r="A4030" i="26" s="1"/>
  <c r="A4031" i="26" s="1"/>
  <c r="A4032" i="26" s="1"/>
  <c r="A4033" i="26" s="1"/>
  <c r="A4034" i="26" s="1"/>
  <c r="A4035" i="26" s="1"/>
  <c r="A4036" i="26" s="1"/>
  <c r="A4037" i="26" s="1"/>
  <c r="A4038" i="26" s="1"/>
  <c r="A4039" i="26" s="1"/>
  <c r="A4040" i="26" s="1"/>
  <c r="B3675" i="26"/>
  <c r="B3676" i="26" s="1"/>
  <c r="B3677" i="26" s="1"/>
  <c r="B3678" i="26" s="1"/>
  <c r="B3679" i="26" s="1"/>
  <c r="B3680" i="26" s="1"/>
  <c r="B3681" i="26" s="1"/>
  <c r="B3682" i="26" s="1"/>
  <c r="B3683" i="26" s="1"/>
  <c r="B3684" i="26" s="1"/>
  <c r="B3685" i="26" s="1"/>
  <c r="B3686" i="26" s="1"/>
  <c r="B3687" i="26" s="1"/>
  <c r="B3688" i="26" s="1"/>
  <c r="B3689" i="26" s="1"/>
  <c r="B3690" i="26" s="1"/>
  <c r="B3691" i="26" s="1"/>
  <c r="B3692" i="26" s="1"/>
  <c r="B3693" i="26" s="1"/>
  <c r="B3694" i="26" s="1"/>
  <c r="B3695" i="26" s="1"/>
  <c r="B3696" i="26" s="1"/>
  <c r="B3697" i="26" s="1"/>
  <c r="B3698" i="26" s="1"/>
  <c r="B3699" i="26" s="1"/>
  <c r="B3700" i="26" s="1"/>
  <c r="B3701" i="26" s="1"/>
  <c r="B3702" i="26" s="1"/>
  <c r="B3703" i="26" s="1"/>
  <c r="B3704" i="26" s="1"/>
  <c r="B3705" i="26" s="1"/>
  <c r="B3706" i="26" s="1"/>
  <c r="B3707" i="26" s="1"/>
  <c r="B3708" i="26" s="1"/>
  <c r="B3709" i="26" s="1"/>
  <c r="B3710" i="26" s="1"/>
  <c r="B3711" i="26" s="1"/>
  <c r="B3712" i="26" s="1"/>
  <c r="B3713" i="26" s="1"/>
  <c r="B3714" i="26" s="1"/>
  <c r="B3715" i="26" s="1"/>
  <c r="B3716" i="26" s="1"/>
  <c r="B3717" i="26" s="1"/>
  <c r="B3718" i="26" s="1"/>
  <c r="B3719" i="26" s="1"/>
  <c r="B3720" i="26" s="1"/>
  <c r="B3721" i="26" s="1"/>
  <c r="B3722" i="26" s="1"/>
  <c r="B3723" i="26" s="1"/>
  <c r="B3724" i="26" s="1"/>
  <c r="B3725" i="26" s="1"/>
  <c r="B3726" i="26" s="1"/>
  <c r="B3727" i="26" s="1"/>
  <c r="B3728" i="26" s="1"/>
  <c r="B3729" i="26" s="1"/>
  <c r="B3730" i="26" s="1"/>
  <c r="B3731" i="26" s="1"/>
  <c r="B3732" i="26" s="1"/>
  <c r="B3733" i="26" s="1"/>
  <c r="B3734" i="26" s="1"/>
  <c r="B3735" i="26" s="1"/>
  <c r="B3736" i="26" s="1"/>
  <c r="B3737" i="26" s="1"/>
  <c r="B3738" i="26" s="1"/>
  <c r="B3739" i="26" s="1"/>
  <c r="B3740" i="26" s="1"/>
  <c r="B3741" i="26" s="1"/>
  <c r="B3742" i="26" s="1"/>
  <c r="B3743" i="26" s="1"/>
  <c r="B3744" i="26" s="1"/>
  <c r="B3745" i="26" s="1"/>
  <c r="B3746" i="26" s="1"/>
  <c r="B3747" i="26" s="1"/>
  <c r="B3748" i="26" s="1"/>
  <c r="B3749" i="26" s="1"/>
  <c r="B3750" i="26" s="1"/>
  <c r="B3751" i="26" s="1"/>
  <c r="B3752" i="26" s="1"/>
  <c r="B3753" i="26" s="1"/>
  <c r="B3754" i="26" s="1"/>
  <c r="B3755" i="26" s="1"/>
  <c r="B3756" i="26" s="1"/>
  <c r="B3757" i="26" s="1"/>
  <c r="B3758" i="26" s="1"/>
  <c r="B3759" i="26" s="1"/>
  <c r="B3760" i="26" s="1"/>
  <c r="B3761" i="26" s="1"/>
  <c r="B3762" i="26" s="1"/>
  <c r="B3763" i="26" s="1"/>
  <c r="B3764" i="26" s="1"/>
  <c r="B3765" i="26" s="1"/>
  <c r="B3766" i="26" s="1"/>
  <c r="B3767" i="26" s="1"/>
  <c r="B3768" i="26" s="1"/>
  <c r="B3769" i="26" s="1"/>
  <c r="B3770" i="26" s="1"/>
  <c r="B3771" i="26" s="1"/>
  <c r="B3772" i="26" s="1"/>
  <c r="B3773" i="26" s="1"/>
  <c r="B3774" i="26" s="1"/>
  <c r="B3775" i="26" s="1"/>
  <c r="B3776" i="26" s="1"/>
  <c r="B3777" i="26" s="1"/>
  <c r="B3778" i="26" s="1"/>
  <c r="B3779" i="26" s="1"/>
  <c r="B3780" i="26" s="1"/>
  <c r="B3781" i="26" s="1"/>
  <c r="B3782" i="26" s="1"/>
  <c r="B3783" i="26" s="1"/>
  <c r="B3784" i="26" s="1"/>
  <c r="B3785" i="26" s="1"/>
  <c r="B3786" i="26" s="1"/>
  <c r="B3787" i="26" s="1"/>
  <c r="B3788" i="26" s="1"/>
  <c r="B3789" i="26" s="1"/>
  <c r="B3790" i="26" s="1"/>
  <c r="B3791" i="26" s="1"/>
  <c r="B3792" i="26" s="1"/>
  <c r="B3793" i="26" s="1"/>
  <c r="B3794" i="26" s="1"/>
  <c r="B3795" i="26" s="1"/>
  <c r="B3796" i="26" s="1"/>
  <c r="B3797" i="26" s="1"/>
  <c r="B3798" i="26" s="1"/>
  <c r="B3799" i="26" s="1"/>
  <c r="B3800" i="26" s="1"/>
  <c r="B3801" i="26" s="1"/>
  <c r="B3802" i="26" s="1"/>
  <c r="B3803" i="26" s="1"/>
  <c r="B3804" i="26" s="1"/>
  <c r="B3805" i="26" s="1"/>
  <c r="B3806" i="26" s="1"/>
  <c r="B3807" i="26" s="1"/>
  <c r="B3808" i="26" s="1"/>
  <c r="B3809" i="26" s="1"/>
  <c r="B3810" i="26" s="1"/>
  <c r="B3811" i="26" s="1"/>
  <c r="B3812" i="26" s="1"/>
  <c r="B3813" i="26" s="1"/>
  <c r="B3814" i="26" s="1"/>
  <c r="B3815" i="26" s="1"/>
  <c r="B3816" i="26" s="1"/>
  <c r="B3817" i="26" s="1"/>
  <c r="B3818" i="26" s="1"/>
  <c r="B3819" i="26" s="1"/>
  <c r="B3820" i="26" s="1"/>
  <c r="B3821" i="26" s="1"/>
  <c r="B3822" i="26" s="1"/>
  <c r="B3823" i="26" s="1"/>
  <c r="B3824" i="26" s="1"/>
  <c r="B3825" i="26" s="1"/>
  <c r="B3826" i="26" s="1"/>
  <c r="B3827" i="26" s="1"/>
  <c r="B3828" i="26" s="1"/>
  <c r="B3829" i="26" s="1"/>
  <c r="B3830" i="26" s="1"/>
  <c r="B3831" i="26" s="1"/>
  <c r="B3832" i="26" s="1"/>
  <c r="B3833" i="26" s="1"/>
  <c r="B3834" i="26" s="1"/>
  <c r="B3835" i="26" s="1"/>
  <c r="B3836" i="26" s="1"/>
  <c r="B3837" i="26" s="1"/>
  <c r="B3838" i="26" s="1"/>
  <c r="B3839" i="26" s="1"/>
  <c r="B3840" i="26" s="1"/>
  <c r="B3841" i="26" s="1"/>
  <c r="B3842" i="26" s="1"/>
  <c r="B3843" i="26" s="1"/>
  <c r="B3844" i="26" s="1"/>
  <c r="B3845" i="26" s="1"/>
  <c r="B3846" i="26" s="1"/>
  <c r="B3847" i="26" s="1"/>
  <c r="B3848" i="26" s="1"/>
  <c r="B3849" i="26" s="1"/>
  <c r="B3850" i="26" s="1"/>
  <c r="B3851" i="26" s="1"/>
  <c r="B3852" i="26" s="1"/>
  <c r="B3853" i="26" s="1"/>
  <c r="B3854" i="26" s="1"/>
  <c r="B3855" i="26" s="1"/>
  <c r="B3856" i="26" s="1"/>
  <c r="B3857" i="26" s="1"/>
  <c r="B3858" i="26" s="1"/>
  <c r="B3859" i="26" s="1"/>
  <c r="B3860" i="26" s="1"/>
  <c r="B3861" i="26" s="1"/>
  <c r="B3862" i="26" s="1"/>
  <c r="B3863" i="26" s="1"/>
  <c r="B3864" i="26" s="1"/>
  <c r="B3865" i="26" s="1"/>
  <c r="B3866" i="26" s="1"/>
  <c r="B3867" i="26" s="1"/>
  <c r="B3868" i="26" s="1"/>
  <c r="B3869" i="26" s="1"/>
  <c r="B3870" i="26" s="1"/>
  <c r="B3871" i="26" s="1"/>
  <c r="B3872" i="26" s="1"/>
  <c r="B3873" i="26" s="1"/>
  <c r="B3874" i="26" s="1"/>
  <c r="B3875" i="26" s="1"/>
  <c r="B3876" i="26" s="1"/>
  <c r="B3877" i="26" s="1"/>
  <c r="B3878" i="26" s="1"/>
  <c r="B3879" i="26" s="1"/>
  <c r="B3880" i="26" s="1"/>
  <c r="B3881" i="26" s="1"/>
  <c r="B3882" i="26" s="1"/>
  <c r="B3883" i="26" s="1"/>
  <c r="B3884" i="26" s="1"/>
  <c r="B3885" i="26" s="1"/>
  <c r="B3886" i="26" s="1"/>
  <c r="B3887" i="26" s="1"/>
  <c r="B3888" i="26" s="1"/>
  <c r="B3889" i="26" s="1"/>
  <c r="B3890" i="26" s="1"/>
  <c r="B3891" i="26" s="1"/>
  <c r="B3892" i="26" s="1"/>
  <c r="B3893" i="26" s="1"/>
  <c r="B3894" i="26" s="1"/>
  <c r="B3895" i="26" s="1"/>
  <c r="B3896" i="26" s="1"/>
  <c r="B3897" i="26" s="1"/>
  <c r="B3898" i="26" s="1"/>
  <c r="B3899" i="26" s="1"/>
  <c r="B3900" i="26" s="1"/>
  <c r="B3901" i="26" s="1"/>
  <c r="B3902" i="26" s="1"/>
  <c r="B3903" i="26" s="1"/>
  <c r="B3904" i="26" s="1"/>
  <c r="B3905" i="26" s="1"/>
  <c r="B3906" i="26" s="1"/>
  <c r="B3907" i="26" s="1"/>
  <c r="B3908" i="26" s="1"/>
  <c r="B3909" i="26" s="1"/>
  <c r="B3910" i="26" s="1"/>
  <c r="B3911" i="26" s="1"/>
  <c r="B3912" i="26" s="1"/>
  <c r="B3913" i="26" s="1"/>
  <c r="B3914" i="26" s="1"/>
  <c r="B3915" i="26" s="1"/>
  <c r="B3916" i="26" s="1"/>
  <c r="B3917" i="26" s="1"/>
  <c r="B3918" i="26" s="1"/>
  <c r="B3919" i="26" s="1"/>
  <c r="B3920" i="26" s="1"/>
  <c r="B3921" i="26" s="1"/>
  <c r="B3922" i="26" s="1"/>
  <c r="B3923" i="26" s="1"/>
  <c r="B3924" i="26" s="1"/>
  <c r="B3925" i="26" s="1"/>
  <c r="B3926" i="26" s="1"/>
  <c r="B3927" i="26" s="1"/>
  <c r="B3928" i="26" s="1"/>
  <c r="B3929" i="26" s="1"/>
  <c r="B3930" i="26" s="1"/>
  <c r="B3931" i="26" s="1"/>
  <c r="B3932" i="26" s="1"/>
  <c r="B3933" i="26" s="1"/>
  <c r="B3934" i="26" s="1"/>
  <c r="B3935" i="26" s="1"/>
  <c r="B3936" i="26" s="1"/>
  <c r="B3937" i="26" s="1"/>
  <c r="B3938" i="26" s="1"/>
  <c r="B3939" i="26" s="1"/>
  <c r="B3940" i="26" s="1"/>
  <c r="B3941" i="26" s="1"/>
  <c r="B3942" i="26" s="1"/>
  <c r="B3943" i="26" s="1"/>
  <c r="B3944" i="26" s="1"/>
  <c r="B3945" i="26" s="1"/>
  <c r="B3946" i="26" s="1"/>
  <c r="B3947" i="26" s="1"/>
  <c r="B3948" i="26" s="1"/>
  <c r="B3949" i="26" s="1"/>
  <c r="B3950" i="26" s="1"/>
  <c r="B3951" i="26" s="1"/>
  <c r="B3952" i="26" s="1"/>
  <c r="B3953" i="26" s="1"/>
  <c r="B3954" i="26" s="1"/>
  <c r="B3955" i="26" s="1"/>
  <c r="B3956" i="26" s="1"/>
  <c r="B3957" i="26" s="1"/>
  <c r="B3958" i="26" s="1"/>
  <c r="B3959" i="26" s="1"/>
  <c r="B3960" i="26" s="1"/>
  <c r="B3961" i="26" s="1"/>
  <c r="B3962" i="26" s="1"/>
  <c r="B3963" i="26" s="1"/>
  <c r="B3964" i="26" s="1"/>
  <c r="B3965" i="26" s="1"/>
  <c r="B3966" i="26" s="1"/>
  <c r="B3967" i="26" s="1"/>
  <c r="B3968" i="26" s="1"/>
  <c r="B3969" i="26" s="1"/>
  <c r="B3970" i="26" s="1"/>
  <c r="B3971" i="26" s="1"/>
  <c r="B3972" i="26" s="1"/>
  <c r="B3973" i="26" s="1"/>
  <c r="B3974" i="26" s="1"/>
  <c r="B3975" i="26" s="1"/>
  <c r="B3976" i="26" s="1"/>
  <c r="B3977" i="26" s="1"/>
  <c r="B3978" i="26" s="1"/>
  <c r="B3979" i="26" s="1"/>
  <c r="B3980" i="26" s="1"/>
  <c r="B3981" i="26" s="1"/>
  <c r="B3982" i="26" s="1"/>
  <c r="B3983" i="26" s="1"/>
  <c r="B3984" i="26" s="1"/>
  <c r="B3985" i="26" s="1"/>
  <c r="B3986" i="26" s="1"/>
  <c r="B3987" i="26" s="1"/>
  <c r="B3988" i="26" s="1"/>
  <c r="B3989" i="26" s="1"/>
  <c r="B3990" i="26" s="1"/>
  <c r="B3991" i="26" s="1"/>
  <c r="B3992" i="26" s="1"/>
  <c r="B3993" i="26" s="1"/>
  <c r="B3994" i="26" s="1"/>
  <c r="B3995" i="26" s="1"/>
  <c r="B3996" i="26" s="1"/>
  <c r="B3997" i="26" s="1"/>
  <c r="B3998" i="26" s="1"/>
  <c r="B3999" i="26" s="1"/>
  <c r="B4000" i="26" s="1"/>
  <c r="B4001" i="26" s="1"/>
  <c r="B4002" i="26" s="1"/>
  <c r="B4003" i="26" s="1"/>
  <c r="B4004" i="26" s="1"/>
  <c r="B4005" i="26" s="1"/>
  <c r="B4006" i="26" s="1"/>
  <c r="B4007" i="26" s="1"/>
  <c r="B4008" i="26" s="1"/>
  <c r="B4009" i="26" s="1"/>
  <c r="B4010" i="26" s="1"/>
  <c r="B4011" i="26" s="1"/>
  <c r="B4012" i="26" s="1"/>
  <c r="B4013" i="26" s="1"/>
  <c r="B4014" i="26" s="1"/>
  <c r="B4015" i="26" s="1"/>
  <c r="B4016" i="26" s="1"/>
  <c r="B4017" i="26" s="1"/>
  <c r="B4018" i="26" s="1"/>
  <c r="B4019" i="26" s="1"/>
  <c r="B4020" i="26" s="1"/>
  <c r="B4021" i="26" s="1"/>
  <c r="B4022" i="26" s="1"/>
  <c r="B4023" i="26" s="1"/>
  <c r="B4024" i="26" s="1"/>
  <c r="B4025" i="26" s="1"/>
  <c r="B4026" i="26" s="1"/>
  <c r="B4027" i="26" s="1"/>
  <c r="B4028" i="26" s="1"/>
  <c r="B4029" i="26" s="1"/>
  <c r="B4030" i="26" s="1"/>
  <c r="B4031" i="26" s="1"/>
  <c r="B4032" i="26" s="1"/>
  <c r="B4033" i="26" s="1"/>
  <c r="B4034" i="26" s="1"/>
  <c r="B4035" i="26" s="1"/>
  <c r="B4036" i="26" s="1"/>
  <c r="B4037" i="26" s="1"/>
  <c r="B4038" i="26" s="1"/>
  <c r="B4039" i="26" s="1"/>
  <c r="A4041" i="26" l="1"/>
  <c r="B4040" i="26"/>
  <c r="B4041" i="26" l="1"/>
  <c r="P33" i="52" l="1"/>
  <c r="J33" i="52" s="1"/>
  <c r="O43" i="52"/>
  <c r="O40" i="52"/>
  <c r="J40" i="52" s="1"/>
  <c r="L67" i="27"/>
  <c r="K67" i="27"/>
  <c r="J85" i="27"/>
  <c r="J67" i="27"/>
  <c r="N43" i="52" l="1"/>
  <c r="J43" i="52" s="1"/>
  <c r="E70" i="27"/>
  <c r="E72" i="27" s="1"/>
  <c r="E29" i="27" l="1"/>
  <c r="E73" i="27"/>
  <c r="F82" i="27"/>
  <c r="F76" i="27"/>
  <c r="F78" i="27" s="1"/>
  <c r="F70" i="27"/>
  <c r="F72" i="27" s="1"/>
  <c r="F73" i="27" s="1"/>
  <c r="E76" i="27"/>
  <c r="E78" i="27" s="1"/>
  <c r="E82" i="27"/>
  <c r="E79" i="27" l="1"/>
  <c r="E84" i="27"/>
  <c r="E85" i="27" s="1"/>
  <c r="F64" i="27"/>
  <c r="F66" i="27" s="1"/>
  <c r="F67" i="27" s="1"/>
  <c r="F84" i="27"/>
  <c r="F85" i="27" s="1"/>
  <c r="G64" i="27"/>
  <c r="G66" i="27" s="1"/>
  <c r="G67" i="27" s="1"/>
  <c r="F79" i="27"/>
  <c r="F92" i="27" l="1"/>
  <c r="F41" i="27" s="1"/>
  <c r="X12" i="24" s="1"/>
  <c r="F29" i="27"/>
  <c r="E92" i="27"/>
  <c r="E41" i="27" s="1"/>
  <c r="W12" i="24" s="1"/>
  <c r="G70" i="27"/>
  <c r="G72" i="27" s="1"/>
  <c r="G73" i="27" s="1"/>
  <c r="G76" i="27"/>
  <c r="G78" i="27" s="1"/>
  <c r="G82" i="27"/>
  <c r="AF12" i="24" l="1"/>
  <c r="H70" i="27"/>
  <c r="H72" i="27" s="1"/>
  <c r="H73" i="27" s="1"/>
  <c r="H82" i="27"/>
  <c r="H76" i="27"/>
  <c r="H78" i="27" s="1"/>
  <c r="H64" i="27"/>
  <c r="H66" i="27" s="1"/>
  <c r="H67" i="27" s="1"/>
  <c r="G84" i="27"/>
  <c r="G85" i="27" s="1"/>
  <c r="AE12" i="24"/>
  <c r="G79" i="27"/>
  <c r="G29" i="27"/>
  <c r="G92" i="27" l="1"/>
  <c r="G41" i="27" s="1"/>
  <c r="Y12" i="24" s="1"/>
  <c r="H29" i="27"/>
  <c r="I76" i="27"/>
  <c r="I78" i="27" s="1"/>
  <c r="I82" i="27"/>
  <c r="I70" i="27"/>
  <c r="I72" i="27" s="1"/>
  <c r="I73" i="27" s="1"/>
  <c r="H79" i="27"/>
  <c r="H84" i="27"/>
  <c r="H85" i="27" s="1"/>
  <c r="I64" i="27"/>
  <c r="I66" i="27" s="1"/>
  <c r="I67" i="27" s="1"/>
  <c r="AG12" i="24" l="1"/>
  <c r="H92" i="27"/>
  <c r="H41" i="27" s="1"/>
  <c r="Z12" i="24" s="1"/>
  <c r="I29" i="27"/>
  <c r="J64" i="27"/>
  <c r="J66" i="27" s="1"/>
  <c r="I84" i="27"/>
  <c r="I85" i="27" s="1"/>
  <c r="I79" i="27"/>
  <c r="J76" i="27"/>
  <c r="J78" i="27" s="1"/>
  <c r="J82" i="27"/>
  <c r="J70" i="27"/>
  <c r="J72" i="27" s="1"/>
  <c r="J73" i="27" s="1"/>
  <c r="AH12" i="24" l="1"/>
  <c r="I92" i="27"/>
  <c r="I41" i="27" s="1"/>
  <c r="AA12" i="24" s="1"/>
  <c r="J29" i="27"/>
  <c r="K70" i="27"/>
  <c r="K72" i="27" s="1"/>
  <c r="K73" i="27" s="1"/>
  <c r="K82" i="27"/>
  <c r="K76" i="27"/>
  <c r="K78" i="27" s="1"/>
  <c r="L82" i="27"/>
  <c r="L84" i="27" s="1"/>
  <c r="L70" i="27"/>
  <c r="L72" i="27" s="1"/>
  <c r="L73" i="27" s="1"/>
  <c r="L76" i="27"/>
  <c r="L78" i="27" s="1"/>
  <c r="K64" i="27"/>
  <c r="K66" i="27" s="1"/>
  <c r="J84" i="27"/>
  <c r="J79" i="27"/>
  <c r="AI12" i="24" l="1"/>
  <c r="J92" i="27"/>
  <c r="J41" i="27" s="1"/>
  <c r="AB12" i="24" s="1"/>
  <c r="K29" i="27"/>
  <c r="K84" i="27"/>
  <c r="L64" i="27"/>
  <c r="L66" i="27" s="1"/>
  <c r="K79" i="27"/>
  <c r="L79" i="27"/>
  <c r="L92" i="27" l="1"/>
  <c r="L41" i="27" s="1"/>
  <c r="AJ12" i="24"/>
  <c r="L29" i="27"/>
  <c r="K92" i="27"/>
  <c r="K41" i="27" s="1"/>
  <c r="F433" i="27"/>
  <c r="G415" i="27" s="1"/>
  <c r="G417" i="27" s="1"/>
  <c r="G418" i="27" s="1"/>
  <c r="K427" i="27"/>
  <c r="K429" i="27" s="1"/>
  <c r="I433" i="27"/>
  <c r="I435" i="27" s="1"/>
  <c r="D433" i="27"/>
  <c r="D435" i="27" s="1"/>
  <c r="D436" i="27" s="1"/>
  <c r="K421" i="27"/>
  <c r="K423" i="27" s="1"/>
  <c r="K424" i="27" s="1"/>
  <c r="K433" i="27"/>
  <c r="K435" i="27" s="1"/>
  <c r="L427" i="27"/>
  <c r="L429" i="27" s="1"/>
  <c r="E433" i="27"/>
  <c r="E435" i="27" s="1"/>
  <c r="E436" i="27" s="1"/>
  <c r="L421" i="27"/>
  <c r="L423" i="27" s="1"/>
  <c r="L424" i="27" s="1"/>
  <c r="L433" i="27"/>
  <c r="L435" i="27" s="1"/>
  <c r="E421" i="27"/>
  <c r="E423" i="27" s="1"/>
  <c r="E424" i="27" s="1"/>
  <c r="E427" i="27"/>
  <c r="E429" i="27" s="1"/>
  <c r="H433" i="27"/>
  <c r="H435" i="27" s="1"/>
  <c r="H427" i="27"/>
  <c r="H429" i="27" s="1"/>
  <c r="G433" i="27"/>
  <c r="H415" i="27" s="1"/>
  <c r="H417" i="27" s="1"/>
  <c r="G421" i="27"/>
  <c r="G423" i="27" s="1"/>
  <c r="G427" i="27"/>
  <c r="G429" i="27" s="1"/>
  <c r="G430" i="27" s="1"/>
  <c r="F421" i="27"/>
  <c r="F423" i="27" s="1"/>
  <c r="F424" i="27" s="1"/>
  <c r="F427" i="27"/>
  <c r="F429" i="27" s="1"/>
  <c r="J427" i="27"/>
  <c r="J429" i="27" s="1"/>
  <c r="J421" i="27"/>
  <c r="J423" i="27" s="1"/>
  <c r="J424" i="27" s="1"/>
  <c r="J433" i="27"/>
  <c r="J435" i="27" s="1"/>
  <c r="H421" i="27"/>
  <c r="H423" i="27" s="1"/>
  <c r="H424" i="27" s="1"/>
  <c r="I421" i="27"/>
  <c r="I423" i="27" s="1"/>
  <c r="I424" i="27" s="1"/>
  <c r="I427" i="27"/>
  <c r="I429" i="27" s="1"/>
  <c r="D421" i="27"/>
  <c r="D423" i="27" s="1"/>
  <c r="D427" i="27"/>
  <c r="D429" i="27" s="1"/>
  <c r="AK12" i="24" l="1"/>
  <c r="E415" i="27"/>
  <c r="E417" i="27" s="1"/>
  <c r="E418" i="27" s="1"/>
  <c r="H430" i="27"/>
  <c r="H443" i="27" s="1"/>
  <c r="H50" i="27" s="1"/>
  <c r="Z21" i="24" s="1"/>
  <c r="Q39" i="52" s="1"/>
  <c r="G424" i="27"/>
  <c r="K430" i="27"/>
  <c r="D430" i="27"/>
  <c r="E38" i="27"/>
  <c r="F430" i="27"/>
  <c r="D38" i="27"/>
  <c r="D424" i="27"/>
  <c r="J430" i="27"/>
  <c r="I430" i="27"/>
  <c r="L415" i="27"/>
  <c r="L417" i="27" s="1"/>
  <c r="L38" i="27" s="1"/>
  <c r="G435" i="27"/>
  <c r="I415" i="27"/>
  <c r="I417" i="27" s="1"/>
  <c r="I38" i="27" s="1"/>
  <c r="L430" i="27"/>
  <c r="E430" i="27"/>
  <c r="F415" i="27"/>
  <c r="F417" i="27" s="1"/>
  <c r="F418" i="27" s="1"/>
  <c r="J415" i="27"/>
  <c r="J417" i="27" s="1"/>
  <c r="J443" i="27" s="1"/>
  <c r="J50" i="27" s="1"/>
  <c r="AB21" i="24" s="1"/>
  <c r="S39" i="52" s="1"/>
  <c r="F435" i="27"/>
  <c r="K415" i="27"/>
  <c r="K417" i="27" s="1"/>
  <c r="K443" i="27" s="1"/>
  <c r="K50" i="27" s="1"/>
  <c r="E443" i="27" l="1"/>
  <c r="E50" i="27" s="1"/>
  <c r="W21" i="24" s="1"/>
  <c r="N39" i="52" s="1"/>
  <c r="G436" i="27"/>
  <c r="G443" i="27" s="1"/>
  <c r="G50" i="27" s="1"/>
  <c r="Y21" i="24" s="1"/>
  <c r="G38" i="27"/>
  <c r="F436" i="27"/>
  <c r="J38" i="27"/>
  <c r="L443" i="27"/>
  <c r="L50" i="27" s="1"/>
  <c r="H38" i="27"/>
  <c r="D443" i="27"/>
  <c r="D50" i="27" s="1"/>
  <c r="V21" i="24" s="1"/>
  <c r="I443" i="27"/>
  <c r="I50" i="27" s="1"/>
  <c r="AA21" i="24" s="1"/>
  <c r="F443" i="27"/>
  <c r="F50" i="27" s="1"/>
  <c r="X21" i="24" s="1"/>
  <c r="N28" i="52"/>
  <c r="Z22" i="24"/>
  <c r="Z62" i="24" s="1"/>
  <c r="AH21" i="24"/>
  <c r="Q42" i="52" s="1"/>
  <c r="Q47" i="52" s="1"/>
  <c r="Q28" i="52"/>
  <c r="R28" i="52"/>
  <c r="P28" i="52"/>
  <c r="F38" i="27"/>
  <c r="AB22" i="24"/>
  <c r="AB62" i="24" s="1"/>
  <c r="AJ21" i="24"/>
  <c r="S42" i="52" s="1"/>
  <c r="S47" i="52" s="1"/>
  <c r="S28" i="52"/>
  <c r="K38" i="27"/>
  <c r="W22" i="24" l="1"/>
  <c r="W62" i="24" s="1"/>
  <c r="AE21" i="24"/>
  <c r="N42" i="52" s="1"/>
  <c r="N47" i="52" s="1"/>
  <c r="P39" i="52"/>
  <c r="AG21" i="24"/>
  <c r="P42" i="52" s="1"/>
  <c r="Y22" i="24"/>
  <c r="Y62" i="24" s="1"/>
  <c r="AI21" i="24"/>
  <c r="R42" i="52" s="1"/>
  <c r="R39" i="52"/>
  <c r="AD21" i="24"/>
  <c r="M42" i="52" s="1"/>
  <c r="M39" i="52"/>
  <c r="AF21" i="24"/>
  <c r="O39" i="52"/>
  <c r="M28" i="52"/>
  <c r="V22" i="24"/>
  <c r="V62" i="24" s="1"/>
  <c r="O28" i="52"/>
  <c r="AA22" i="24"/>
  <c r="AA62" i="24" s="1"/>
  <c r="X22" i="24"/>
  <c r="X62" i="24" s="1"/>
  <c r="M32" i="52"/>
  <c r="AH22" i="24"/>
  <c r="AH62" i="24" s="1"/>
  <c r="Q32" i="52"/>
  <c r="Q36" i="52" s="1"/>
  <c r="Q49" i="52" s="1"/>
  <c r="S32" i="52"/>
  <c r="S36" i="52" s="1"/>
  <c r="S49" i="52" s="1"/>
  <c r="AJ22" i="24"/>
  <c r="AJ62" i="24" s="1"/>
  <c r="P32" i="52"/>
  <c r="P36" i="52" s="1"/>
  <c r="AG22" i="24"/>
  <c r="AG62" i="24" s="1"/>
  <c r="AE22" i="24"/>
  <c r="AE62" i="24" s="1"/>
  <c r="N32" i="52"/>
  <c r="N36" i="52" s="1"/>
  <c r="N49" i="52" s="1"/>
  <c r="R32" i="52"/>
  <c r="R36" i="52" s="1"/>
  <c r="O32" i="52"/>
  <c r="AD22" i="24" l="1"/>
  <c r="AD62" i="24" s="1"/>
  <c r="R47" i="52"/>
  <c r="R49" i="52" s="1"/>
  <c r="AI22" i="24"/>
  <c r="AI62" i="24" s="1"/>
  <c r="AF22" i="24"/>
  <c r="AF62" i="24" s="1"/>
  <c r="O42" i="52"/>
  <c r="J42" i="52" s="1"/>
  <c r="AK21" i="24"/>
  <c r="AK22" i="24" s="1"/>
  <c r="AK62" i="24" s="1"/>
  <c r="D22" i="41" s="1"/>
  <c r="J22" i="41" s="1"/>
  <c r="H22" i="41" s="1"/>
  <c r="P47" i="52"/>
  <c r="P49" i="52" s="1"/>
  <c r="M47" i="52"/>
  <c r="J39" i="52"/>
  <c r="J28" i="52"/>
  <c r="O36" i="52"/>
  <c r="K18" i="49"/>
  <c r="K20" i="49" s="1"/>
  <c r="K24" i="49" s="1"/>
  <c r="N180" i="52"/>
  <c r="N18" i="49"/>
  <c r="N20" i="49" s="1"/>
  <c r="N24" i="49" s="1"/>
  <c r="Q180" i="52"/>
  <c r="S180" i="52"/>
  <c r="P18" i="49"/>
  <c r="P20" i="49" s="1"/>
  <c r="P24" i="49" s="1"/>
  <c r="J32" i="52"/>
  <c r="M36" i="52"/>
  <c r="R180" i="52" l="1"/>
  <c r="O18" i="49"/>
  <c r="O20" i="49" s="1"/>
  <c r="O24" i="49" s="1"/>
  <c r="M49" i="52"/>
  <c r="J18" i="49" s="1"/>
  <c r="P180" i="52"/>
  <c r="M18" i="49"/>
  <c r="M20" i="49" s="1"/>
  <c r="M24" i="49" s="1"/>
  <c r="J47" i="52"/>
  <c r="O47" i="52"/>
  <c r="O49" i="52" s="1"/>
  <c r="J36" i="52"/>
  <c r="J49" i="52" s="1"/>
  <c r="J180" i="52" s="1"/>
  <c r="M180" i="52" l="1"/>
  <c r="M183" i="52" s="1"/>
  <c r="N17" i="52" s="1"/>
  <c r="N20" i="52" s="1"/>
  <c r="N23" i="52" s="1"/>
  <c r="N183" i="52" s="1"/>
  <c r="O17" i="52" s="1"/>
  <c r="O20" i="52" s="1"/>
  <c r="O23" i="52" s="1"/>
  <c r="O183" i="52" s="1"/>
  <c r="P17" i="52" s="1"/>
  <c r="P20" i="52" s="1"/>
  <c r="P23" i="52" s="1"/>
  <c r="P183" i="52" s="1"/>
  <c r="Q17" i="52" s="1"/>
  <c r="Q20" i="52" s="1"/>
  <c r="Q23" i="52" s="1"/>
  <c r="Q183" i="52" s="1"/>
  <c r="R17" i="52" s="1"/>
  <c r="R20" i="52" s="1"/>
  <c r="R23" i="52" s="1"/>
  <c r="R183" i="52" s="1"/>
  <c r="S17" i="52" s="1"/>
  <c r="S20" i="52" s="1"/>
  <c r="S23" i="52" s="1"/>
  <c r="S183" i="52" s="1"/>
  <c r="O180" i="52"/>
  <c r="L18" i="49"/>
  <c r="L20" i="49" s="1"/>
  <c r="L24" i="49" s="1"/>
  <c r="V49" i="52"/>
  <c r="J20" i="49"/>
  <c r="G18" i="49"/>
  <c r="F20" i="49" s="1"/>
  <c r="J183" i="52"/>
  <c r="G20" i="49" l="1"/>
  <c r="J24" i="49"/>
  <c r="G24" i="49" s="1"/>
  <c r="J17" i="52"/>
  <c r="G26" i="49" l="1"/>
  <c r="V180" i="52"/>
</calcChain>
</file>

<file path=xl/comments1.xml><?xml version="1.0" encoding="utf-8"?>
<comments xmlns="http://schemas.openxmlformats.org/spreadsheetml/2006/main">
  <authors>
    <author>Windows User</author>
  </authors>
  <commentList>
    <comment ref="O66" authorId="0" shapeId="0">
      <text>
        <r>
          <rPr>
            <b/>
            <sz val="9"/>
            <color indexed="81"/>
            <rFont val="Tahoma"/>
            <family val="2"/>
          </rPr>
          <t xml:space="preserve">inc. 25% loading
</t>
        </r>
        <r>
          <rPr>
            <sz val="9"/>
            <color indexed="81"/>
            <rFont val="Tahoma"/>
            <family val="2"/>
          </rPr>
          <t xml:space="preserve">
</t>
        </r>
      </text>
    </comment>
    <comment ref="O124" authorId="0" shapeId="0">
      <text>
        <r>
          <rPr>
            <b/>
            <sz val="9"/>
            <color indexed="81"/>
            <rFont val="Tahoma"/>
            <family val="2"/>
          </rPr>
          <t xml:space="preserve">inc. 25% loading
</t>
        </r>
        <r>
          <rPr>
            <sz val="9"/>
            <color indexed="81"/>
            <rFont val="Tahoma"/>
            <family val="2"/>
          </rPr>
          <t xml:space="preserve">
</t>
        </r>
      </text>
    </comment>
  </commentList>
</comments>
</file>

<file path=xl/comments2.xml><?xml version="1.0" encoding="utf-8"?>
<comments xmlns="http://schemas.openxmlformats.org/spreadsheetml/2006/main">
  <authors>
    <author>pett0067</author>
  </authors>
  <commentList>
    <comment ref="A62" authorId="0" shapeId="0">
      <text>
        <r>
          <rPr>
            <b/>
            <sz val="9"/>
            <color indexed="81"/>
            <rFont val="Tahoma"/>
            <family val="2"/>
          </rPr>
          <t>First day of projet year occurs during this calendar year.</t>
        </r>
        <r>
          <rPr>
            <sz val="9"/>
            <color indexed="81"/>
            <rFont val="Tahoma"/>
            <family val="2"/>
          </rPr>
          <t xml:space="preserve">
</t>
        </r>
      </text>
    </comment>
    <comment ref="O62" authorId="0" shapeId="0">
      <text>
        <r>
          <rPr>
            <b/>
            <sz val="9"/>
            <color indexed="81"/>
            <rFont val="Tahoma"/>
            <family val="2"/>
          </rPr>
          <t>First day of projet year occurs during this calendar year.</t>
        </r>
        <r>
          <rPr>
            <sz val="9"/>
            <color indexed="81"/>
            <rFont val="Tahoma"/>
            <family val="2"/>
          </rPr>
          <t xml:space="preserve">
</t>
        </r>
      </text>
    </comment>
  </commentList>
</comments>
</file>

<file path=xl/sharedStrings.xml><?xml version="1.0" encoding="utf-8"?>
<sst xmlns="http://schemas.openxmlformats.org/spreadsheetml/2006/main" count="2828" uniqueCount="937">
  <si>
    <t>Consumables</t>
  </si>
  <si>
    <t>Promotions &amp; Publicity</t>
  </si>
  <si>
    <t>Legal Fees</t>
  </si>
  <si>
    <t>Postage</t>
  </si>
  <si>
    <t>Appointment Costs</t>
  </si>
  <si>
    <t>General Expenses</t>
  </si>
  <si>
    <t>Stationery</t>
  </si>
  <si>
    <t>Student Grants</t>
  </si>
  <si>
    <t>Training &amp; Staff Development</t>
  </si>
  <si>
    <t>Publications, Subscriptions &amp; Memberships</t>
  </si>
  <si>
    <t>Permits, Licences &amp; Reg'n Fees</t>
  </si>
  <si>
    <t>TOTAL SURPLUS / (DEFICIT)</t>
  </si>
  <si>
    <t>Date</t>
  </si>
  <si>
    <t>RESEARCH INCOME CATEGORY</t>
  </si>
  <si>
    <t>Category</t>
  </si>
  <si>
    <t>Yes</t>
  </si>
  <si>
    <t>No</t>
  </si>
  <si>
    <t>Account Code</t>
  </si>
  <si>
    <t>HEW 1 INCREMENT 1</t>
  </si>
  <si>
    <t>HEW 1 INCREMENT 2</t>
  </si>
  <si>
    <t>HEW 1 INCREMENT 3</t>
  </si>
  <si>
    <t>HEW 2 INCREMENT 1</t>
  </si>
  <si>
    <t>HEW 2 INCREMENT 2</t>
  </si>
  <si>
    <t>HEW 2 INCREMENT 3</t>
  </si>
  <si>
    <t>HEW 3 INCREMENT 1</t>
  </si>
  <si>
    <t>HEW 3 INCREMENT 2</t>
  </si>
  <si>
    <t>HEW 3 INCREMENT 3</t>
  </si>
  <si>
    <t>HEW 3 INCREMENT 4</t>
  </si>
  <si>
    <t>HEW 4 INCREMENT 1</t>
  </si>
  <si>
    <t>HEW 4 INCREMENT 2</t>
  </si>
  <si>
    <t>HEW 4 INCREMENT 3</t>
  </si>
  <si>
    <t>HEW 4 INCREMENT 4</t>
  </si>
  <si>
    <t>HEW 5 INCREMENT 1</t>
  </si>
  <si>
    <t>HEW 5 INCREMENT 2</t>
  </si>
  <si>
    <t>HEW 5 INCREMENT 3</t>
  </si>
  <si>
    <t>HEW 5 INCREMENT 4</t>
  </si>
  <si>
    <t>HEW 6 INCREMENT 1</t>
  </si>
  <si>
    <t>HEW 6 INCREMENT 2</t>
  </si>
  <si>
    <t>HEW 6 INCREMENT 3</t>
  </si>
  <si>
    <t>HEW 6 INCREMENT 4</t>
  </si>
  <si>
    <t>HEW 7 INCREMENT 1</t>
  </si>
  <si>
    <t>HEW 7 INCREMENT 2</t>
  </si>
  <si>
    <t>HEW 7 INCREMENT 3</t>
  </si>
  <si>
    <t>HEW 7 INCREMENT 4</t>
  </si>
  <si>
    <t>HEW 8 INCREMENT 1</t>
  </si>
  <si>
    <t>HEW 8 INCREMENT 2</t>
  </si>
  <si>
    <t>HEW 8 INCREMENT 3</t>
  </si>
  <si>
    <t>HEW 8 INCREMENT 4</t>
  </si>
  <si>
    <t>HEW 9 INCREMENT 1</t>
  </si>
  <si>
    <t>HEW 9 INCREMENT 2</t>
  </si>
  <si>
    <t>HEW 9 INCREMENT 3</t>
  </si>
  <si>
    <t>Academic Level A, Increment 1</t>
  </si>
  <si>
    <t>Academic Level A, Increment 2</t>
  </si>
  <si>
    <t>Academic Level A, Increment 3</t>
  </si>
  <si>
    <t>Academic Level A, Increment 4</t>
  </si>
  <si>
    <t>Academic Level A, Increment 5</t>
  </si>
  <si>
    <t>Academic Level A, Increment 6</t>
  </si>
  <si>
    <t>Academic Level A, Increment 7</t>
  </si>
  <si>
    <t>Academic Level A, Increment 8</t>
  </si>
  <si>
    <t>Academic Level B, Increment 1</t>
  </si>
  <si>
    <t>Academic Level B, Increment 2</t>
  </si>
  <si>
    <t>Academic Level B, Increment 3</t>
  </si>
  <si>
    <t>Academic Level B, Increment 4</t>
  </si>
  <si>
    <t>Academic Level B, Increment 5</t>
  </si>
  <si>
    <t>Academic Level B, Increment 6</t>
  </si>
  <si>
    <t>Academic Level C, Increment 1</t>
  </si>
  <si>
    <t>Academic Level C, Increment 2</t>
  </si>
  <si>
    <t>Academic Level C, Increment 3</t>
  </si>
  <si>
    <t>Academic Level C, Increment 4</t>
  </si>
  <si>
    <t>Academic Level D, Increment 1</t>
  </si>
  <si>
    <t>Academic Level D, Increment 2</t>
  </si>
  <si>
    <t>Academic Level D, Increment 3</t>
  </si>
  <si>
    <t>Academic Level D, Increment 4</t>
  </si>
  <si>
    <t>Academic Level E, Increment 1</t>
  </si>
  <si>
    <t>Enterprise increase rate:</t>
  </si>
  <si>
    <t>Salary Scale*</t>
  </si>
  <si>
    <t>Employment Type* (On-costs)</t>
  </si>
  <si>
    <t>Incremental Increases?</t>
  </si>
  <si>
    <t>Increment Start Date</t>
  </si>
  <si>
    <t>On-Cost %</t>
  </si>
  <si>
    <t>Commencing Salary</t>
  </si>
  <si>
    <t>ID</t>
  </si>
  <si>
    <t>FinYear determiner 1</t>
  </si>
  <si>
    <t>Year 1</t>
  </si>
  <si>
    <t>Year 2</t>
  </si>
  <si>
    <t>Year 3</t>
  </si>
  <si>
    <t>Year 4</t>
  </si>
  <si>
    <t>Year 5</t>
  </si>
  <si>
    <t>Year 6</t>
  </si>
  <si>
    <t>Total (including on-costs)</t>
  </si>
  <si>
    <t>Total</t>
  </si>
  <si>
    <t>Incremental Increases</t>
  </si>
  <si>
    <t>Expiry Date:</t>
  </si>
  <si>
    <t>Project Year</t>
  </si>
  <si>
    <t>Calendar Year (sum)</t>
  </si>
  <si>
    <t>Calendar Year</t>
  </si>
  <si>
    <t>Start Date</t>
  </si>
  <si>
    <t>End Date</t>
  </si>
  <si>
    <t>Calendar Year Start Within</t>
  </si>
  <si>
    <t>Financial years</t>
  </si>
  <si>
    <t>No. Days</t>
  </si>
  <si>
    <t>Last day of previous Financial year</t>
  </si>
  <si>
    <t>Contract</t>
  </si>
  <si>
    <t>2016-2017</t>
  </si>
  <si>
    <t>2017-2018</t>
  </si>
  <si>
    <t>2018-2019</t>
  </si>
  <si>
    <t>2019-2020</t>
  </si>
  <si>
    <t>2020-2021</t>
  </si>
  <si>
    <t>2021-2022</t>
  </si>
  <si>
    <t>Column</t>
  </si>
  <si>
    <t>1st Day</t>
  </si>
  <si>
    <t>Note:  Dates matched to actual payrise dates</t>
  </si>
  <si>
    <t>Last Day</t>
  </si>
  <si>
    <t>Days</t>
  </si>
  <si>
    <t>2016-2017 Hrly Rate</t>
  </si>
  <si>
    <t>2017-2018 Hrly Rate</t>
  </si>
  <si>
    <t>2018 - 2019 Hrly Rate</t>
  </si>
  <si>
    <t>2019 - 2020 Hrly Rate</t>
  </si>
  <si>
    <t>2020 - 2021 Hrly Rate</t>
  </si>
  <si>
    <t>2021 - 2022 Hrly Rate</t>
  </si>
  <si>
    <t>2022 - 2023 Hrly Rate</t>
  </si>
  <si>
    <t>Project Year (sum)</t>
  </si>
  <si>
    <t>Column number</t>
  </si>
  <si>
    <t>Personnel No.</t>
  </si>
  <si>
    <t>Positions - Financial year</t>
  </si>
  <si>
    <t>Positions - Calendar year</t>
  </si>
  <si>
    <t>Position 1</t>
  </si>
  <si>
    <t>Check No. Days</t>
  </si>
  <si>
    <t>FTE</t>
  </si>
  <si>
    <t>Level &amp; Step at change</t>
  </si>
  <si>
    <t>Step Column</t>
  </si>
  <si>
    <t>Year Commencing</t>
  </si>
  <si>
    <t>First Day of Project Year</t>
  </si>
  <si>
    <t>FTE Salary</t>
  </si>
  <si>
    <t>Days at Salary</t>
  </si>
  <si>
    <t>First Day of Increment</t>
  </si>
  <si>
    <t>Last date</t>
  </si>
  <si>
    <t>First Day of New Project Year</t>
  </si>
  <si>
    <t>Total Days of Project Year 1</t>
  </si>
  <si>
    <t>Position 2</t>
  </si>
  <si>
    <t>Position 3</t>
  </si>
  <si>
    <t>Position 4</t>
  </si>
  <si>
    <t>Position 5</t>
  </si>
  <si>
    <t>Position 6</t>
  </si>
  <si>
    <t>Position 7</t>
  </si>
  <si>
    <t>Position 8</t>
  </si>
  <si>
    <t>Position 9</t>
  </si>
  <si>
    <t>Position 10</t>
  </si>
  <si>
    <t>Row</t>
  </si>
  <si>
    <t>Salary Scale</t>
  </si>
  <si>
    <t>Level</t>
  </si>
  <si>
    <t>HE01</t>
  </si>
  <si>
    <t>HE02</t>
  </si>
  <si>
    <t>HE03</t>
  </si>
  <si>
    <t>HE04</t>
  </si>
  <si>
    <t>HE05</t>
  </si>
  <si>
    <t>HE06</t>
  </si>
  <si>
    <t>HE07</t>
  </si>
  <si>
    <t>HE08</t>
  </si>
  <si>
    <t>HE09</t>
  </si>
  <si>
    <t>RES A</t>
  </si>
  <si>
    <t>RES B</t>
  </si>
  <si>
    <t>RES C</t>
  </si>
  <si>
    <t>RES D</t>
  </si>
  <si>
    <t>Level E</t>
  </si>
  <si>
    <t>Annual leave Loading</t>
  </si>
  <si>
    <t>Amount (Salary)</t>
  </si>
  <si>
    <t>SALARY PER YEAR</t>
  </si>
  <si>
    <t>ON-COSTS PER YEAR</t>
  </si>
  <si>
    <t>Staff Name</t>
  </si>
  <si>
    <t>Role</t>
  </si>
  <si>
    <t>Account Codes</t>
  </si>
  <si>
    <t>Oncosts</t>
  </si>
  <si>
    <t>Grants - Other</t>
  </si>
  <si>
    <t>Source of Funds</t>
  </si>
  <si>
    <t>ARC Centres of Excellence</t>
  </si>
  <si>
    <t>ARC Discovery Early Career Researcher Award</t>
  </si>
  <si>
    <t xml:space="preserve">ARC Discovery Indigenous </t>
  </si>
  <si>
    <t>ARC Discovery Projects</t>
  </si>
  <si>
    <t>ARC Research Fellowships</t>
  </si>
  <si>
    <t>ARC Linkages Projects</t>
  </si>
  <si>
    <t>ARC Discovery Projects via HEP</t>
  </si>
  <si>
    <t>ARC Linkages Projects via HEP</t>
  </si>
  <si>
    <t>Research External : NHMRC</t>
  </si>
  <si>
    <t>Research External : NHMRC via HEP</t>
  </si>
  <si>
    <t>Travel - Car Hire Domestic</t>
  </si>
  <si>
    <t>Travel - Car Hire International</t>
  </si>
  <si>
    <t>First Day of New Financial Year</t>
  </si>
  <si>
    <t>2023 - 2024 Hrly Rate</t>
  </si>
  <si>
    <t>2022-2023</t>
  </si>
  <si>
    <t>2023-2024</t>
  </si>
  <si>
    <t>Key:</t>
  </si>
  <si>
    <t>Data Input Required</t>
  </si>
  <si>
    <t>Project Start Date:</t>
  </si>
  <si>
    <t>Project End Date:</t>
  </si>
  <si>
    <t>2015-2016</t>
  </si>
  <si>
    <t>Years</t>
  </si>
  <si>
    <t>2015-2016 Hrly Rate</t>
  </si>
  <si>
    <t>20101 Academic Salaries Continuing</t>
  </si>
  <si>
    <t>20102 Academic Salaries Contract SGL</t>
  </si>
  <si>
    <t>20103 Academic Salaries Casual/Sessional</t>
  </si>
  <si>
    <t>20201 Professional Salaries Continuing</t>
  </si>
  <si>
    <t>20202 Professional Salaries Contract SGL</t>
  </si>
  <si>
    <t>20203 Professional Salaries Casual</t>
  </si>
  <si>
    <t>FINANCIAL YEAR</t>
  </si>
  <si>
    <t>Calculated for all years from 2017                                           Please note calculations reflects enterprise rate increases, anniversary steps and leave loading</t>
  </si>
  <si>
    <t>AUSTRALIAN CATHOLIC UNIVERSISTY</t>
  </si>
  <si>
    <t>Australian Public Holidays:</t>
  </si>
  <si>
    <t>Occasion:</t>
  </si>
  <si>
    <t>New Years Day</t>
  </si>
  <si>
    <t>Australia Day</t>
  </si>
  <si>
    <t>Good Friday</t>
  </si>
  <si>
    <t>Easter Monday</t>
  </si>
  <si>
    <t>Anzac Day</t>
  </si>
  <si>
    <t>Labour Day</t>
  </si>
  <si>
    <t>Queens Birthday</t>
  </si>
  <si>
    <t>Christmas Day</t>
  </si>
  <si>
    <t>Boxing Day</t>
  </si>
  <si>
    <t>Project Title</t>
  </si>
  <si>
    <t>I certify that:</t>
  </si>
  <si>
    <t>Signature</t>
  </si>
  <si>
    <t>Name:</t>
  </si>
  <si>
    <t>·         The details in the grant application (if applicable) and in this Research Funding Approval Form are true and complete;</t>
  </si>
  <si>
    <t>·         I have complied with the guidelines for the granting scheme (if applicable);</t>
  </si>
  <si>
    <t>·         All participants named in the project specification / grant have agreed to their roles and responsibilities as stated;</t>
  </si>
  <si>
    <t>·         Firm and written commitments have been obtained for any matching cash and/or in-kind contributions and copies have been provided to Research Office;</t>
  </si>
  <si>
    <t>·         I will comply with all ethical and safety requirements.</t>
  </si>
  <si>
    <t>Chief Investigator</t>
  </si>
  <si>
    <t>Employment Type (On-costs)</t>
  </si>
  <si>
    <t>No input required</t>
  </si>
  <si>
    <t xml:space="preserve">Certification by Chief Investigator </t>
  </si>
  <si>
    <t>Detail All non-staff activities directly contributing to the project in this sheet.</t>
  </si>
  <si>
    <t>Other Comments</t>
  </si>
  <si>
    <t>Direct Costs 
(Non Salary)</t>
  </si>
  <si>
    <r>
      <rPr>
        <b/>
        <u/>
        <sz val="11"/>
        <color theme="1"/>
        <rFont val="Calibri"/>
        <family val="2"/>
        <scheme val="minor"/>
      </rPr>
      <t>TIPs:</t>
    </r>
    <r>
      <rPr>
        <sz val="11"/>
        <color theme="1"/>
        <rFont val="Calibri"/>
        <family val="2"/>
        <scheme val="minor"/>
      </rPr>
      <t xml:space="preserve">
If costs to be excluded/waived from project budget, flag "N" in column "Include in project budget".
Values entered here are exclusive of GST i.e. GST taken off</t>
    </r>
  </si>
  <si>
    <t>Capital Acquisitions (&gt; $5,000)</t>
  </si>
  <si>
    <t>Equipment Repairs &amp; Maintenance</t>
  </si>
  <si>
    <t>Travel</t>
  </si>
  <si>
    <t>Subcontractors</t>
  </si>
  <si>
    <t xml:space="preserve">Other Operating Expenses </t>
  </si>
  <si>
    <t>IT Software</t>
  </si>
  <si>
    <t>IT Software Maintenance</t>
  </si>
  <si>
    <t>IT Hardware Purchase &lt; $3,000</t>
  </si>
  <si>
    <t>IT Hardware Maintenance</t>
  </si>
  <si>
    <t>Phone - Landline, Fax, Network ISDN, Video</t>
  </si>
  <si>
    <t>Phone - Mobile</t>
  </si>
  <si>
    <t>Internet charges</t>
  </si>
  <si>
    <t>IT Cloud Expenses</t>
  </si>
  <si>
    <t>IT &amp; Communications Consultancy</t>
  </si>
  <si>
    <t>Travel - Accommodation Domestic</t>
  </si>
  <si>
    <t>Travel - Accommodation International</t>
  </si>
  <si>
    <t>Travel - Airfares Domestic</t>
  </si>
  <si>
    <t>Travel - Airfares International</t>
  </si>
  <si>
    <t>Travel - Advance International</t>
  </si>
  <si>
    <t>Travel - Car Allowance and Reimbursement</t>
  </si>
  <si>
    <t>Travel - Taxi Expenses Domestic</t>
  </si>
  <si>
    <t>Travel - Taxi Expenses International</t>
  </si>
  <si>
    <t>Travel - Subsistence Domestic</t>
  </si>
  <si>
    <t>Travel - Subsistence International</t>
  </si>
  <si>
    <t>Travel - Other Domestic</t>
  </si>
  <si>
    <t>Travel - Other International</t>
  </si>
  <si>
    <t>Travel - Subject to FBT Domestic</t>
  </si>
  <si>
    <t>Travel - Subject to FBT International</t>
  </si>
  <si>
    <t>Motor Vehicle Expenses</t>
  </si>
  <si>
    <t>Advertising</t>
  </si>
  <si>
    <t>Event Sponsorship</t>
  </si>
  <si>
    <t>Merchandise &amp; Goods Purchased for Resale</t>
  </si>
  <si>
    <t>Admissions Expenses</t>
  </si>
  <si>
    <t>Orientation Expenses</t>
  </si>
  <si>
    <t>Excursion Expenses</t>
  </si>
  <si>
    <t>Handbook Printing &amp; Distribution</t>
  </si>
  <si>
    <t>Graduation Expenses</t>
  </si>
  <si>
    <t>Scholarships &amp; Prizes</t>
  </si>
  <si>
    <t>Donation Payments - External</t>
  </si>
  <si>
    <t>Library Acquisitions Print Books</t>
  </si>
  <si>
    <t>Library Acquisitions Print Serials</t>
  </si>
  <si>
    <t>Library Book Binding</t>
  </si>
  <si>
    <t>Library Acquisitions Electronic Books</t>
  </si>
  <si>
    <t>Library Acquisitions Electronic Serials</t>
  </si>
  <si>
    <t>Library Loans - Inter Library</t>
  </si>
  <si>
    <t>Library Automated Services</t>
  </si>
  <si>
    <t>General Consultancy</t>
  </si>
  <si>
    <t>Freight &amp; Couriers</t>
  </si>
  <si>
    <t>Printing &amp; Copying - Internal Printers</t>
  </si>
  <si>
    <t>Printing &amp; Copying - External Printers</t>
  </si>
  <si>
    <t>Staff Amenities</t>
  </si>
  <si>
    <t>Minor Equip Other &lt; $3,000</t>
  </si>
  <si>
    <t>Employee Conference and Course Registration</t>
  </si>
  <si>
    <t>Meeting Expenses</t>
  </si>
  <si>
    <t>Entertainment - Staff FBT</t>
  </si>
  <si>
    <t>Entertainment - NonStaff NoFBT</t>
  </si>
  <si>
    <t>Copyright Charges</t>
  </si>
  <si>
    <t>External Admin Fee &amp; Outsourced Service Arrangements</t>
  </si>
  <si>
    <t>Survey Testing</t>
  </si>
  <si>
    <t>Expense Payments Subject to FBT</t>
  </si>
  <si>
    <t>Contracted Services Subj P/Tax</t>
  </si>
  <si>
    <t>Payroll Tax on Contracted Services Sub P/Tax</t>
  </si>
  <si>
    <t>Deferred Superannuation Liability</t>
  </si>
  <si>
    <t>Protective Clothing/Uniforms/First Aid</t>
  </si>
  <si>
    <t>Internal Non Salary Expense Transfer</t>
  </si>
  <si>
    <t>Furniture &amp; Fittings-at cost</t>
  </si>
  <si>
    <t>Computer Equipment-at cost</t>
  </si>
  <si>
    <t>Equipment &amp; Machinery-at cost</t>
  </si>
  <si>
    <t>Finance Account Code</t>
  </si>
  <si>
    <t>Code Temp</t>
  </si>
  <si>
    <t>Audit Fees - Internal</t>
  </si>
  <si>
    <t>Audit Fees - External</t>
  </si>
  <si>
    <t>Audit Fees - Other</t>
  </si>
  <si>
    <t>Building Consultancy</t>
  </si>
  <si>
    <t>Property Lease Expenses</t>
  </si>
  <si>
    <t>Equipment Lease and Rental</t>
  </si>
  <si>
    <t>Hire Of Equipment &amp; Facilities</t>
  </si>
  <si>
    <t>Electricity</t>
  </si>
  <si>
    <t>Gas/LPG</t>
  </si>
  <si>
    <t>Water &amp; Sewerage</t>
  </si>
  <si>
    <t>Rates, Strata and Land Taxes/Duties</t>
  </si>
  <si>
    <t>Insurance</t>
  </si>
  <si>
    <t>Fringe Benefit Tax</t>
  </si>
  <si>
    <t>Internal Research Levy Transfer</t>
  </si>
  <si>
    <t>Maintenance-Buildings-Other</t>
  </si>
  <si>
    <t>Maintenance-Buildings-Carpentry &amp; Minor Repairs</t>
  </si>
  <si>
    <t>Maintenance-Buildings-Plumbing</t>
  </si>
  <si>
    <t>Maintenance-Buildings-Painting</t>
  </si>
  <si>
    <t>Maintenance-Buildings-Electrical</t>
  </si>
  <si>
    <t>Maintenance-Buildings-Access &amp; Security</t>
  </si>
  <si>
    <t>Maintenance-Equip &amp; Mach-Other</t>
  </si>
  <si>
    <t>Maintenance-Equip &amp; Mach-HVAC Contract</t>
  </si>
  <si>
    <t>Maintenance-Equip &amp; Mach-HVAC ad hoc &amp; break down</t>
  </si>
  <si>
    <t>Maintenance-Equip &amp; Mach-Essential Services</t>
  </si>
  <si>
    <t>Maintenance-Equip &amp; Mach-Lifts</t>
  </si>
  <si>
    <t>Maintenance-Grounds-Other</t>
  </si>
  <si>
    <t>Maintenance-Grounds-Swimming Pool</t>
  </si>
  <si>
    <t>Maintenance-Grounds-Trees</t>
  </si>
  <si>
    <t>Maintenance-Furniture &amp; Fittings</t>
  </si>
  <si>
    <t>Cleaning - Contract</t>
  </si>
  <si>
    <t>Waste Disposal &amp; Sanitation</t>
  </si>
  <si>
    <t>Security Services</t>
  </si>
  <si>
    <t>Depreciation-Furn &amp; Fittings &gt;= $3000</t>
  </si>
  <si>
    <t>Depreciation-Computer Equipment &gt;=$3000</t>
  </si>
  <si>
    <t>Depreciation-Equip &amp; Machinery &gt;=$3000</t>
  </si>
  <si>
    <t>Depreciation-Motor Vehicles &gt;= $3000</t>
  </si>
  <si>
    <t>Depreciation-Freehold Buildings</t>
  </si>
  <si>
    <t>Depreciation-Improvement to Intangible Buildings</t>
  </si>
  <si>
    <t>Amortisation-Leasehold Improvements</t>
  </si>
  <si>
    <t>Amortisation-Intangible Buildings</t>
  </si>
  <si>
    <t>Loss-Disposal of Assets</t>
  </si>
  <si>
    <t>Loss-Exchange Rate Variance</t>
  </si>
  <si>
    <t>Doubtful Debts</t>
  </si>
  <si>
    <t>Interest Payments on Borrowings</t>
  </si>
  <si>
    <t>Bank Fees &amp; Charges</t>
  </si>
  <si>
    <t>Totals</t>
  </si>
  <si>
    <t>Finance Code</t>
  </si>
  <si>
    <t>Sub Total</t>
  </si>
  <si>
    <t>Academic Salaries</t>
  </si>
  <si>
    <t>Grant</t>
  </si>
  <si>
    <t>Consultancy/Contract Research</t>
  </si>
  <si>
    <t>Pay Year</t>
  </si>
  <si>
    <t>Ethics Clearance Required?</t>
  </si>
  <si>
    <t>Ethics Clearance Date</t>
  </si>
  <si>
    <t>$</t>
  </si>
  <si>
    <t>Salary Costs</t>
  </si>
  <si>
    <t>Total (GST exclusive)</t>
  </si>
  <si>
    <r>
      <t>·</t>
    </r>
    <r>
      <rPr>
        <sz val="10"/>
        <color theme="1"/>
        <rFont val="Times New Roman"/>
        <family val="1"/>
      </rPr>
      <t xml:space="preserve">         </t>
    </r>
    <r>
      <rPr>
        <sz val="10"/>
        <color theme="1"/>
        <rFont val="Calibri"/>
        <family val="2"/>
      </rPr>
      <t>The project is viable in terms of ACU resources and the funds requested;</t>
    </r>
  </si>
  <si>
    <r>
      <t>·</t>
    </r>
    <r>
      <rPr>
        <sz val="10"/>
        <color theme="1"/>
        <rFont val="Times New Roman"/>
        <family val="1"/>
      </rPr>
      <t xml:space="preserve">         </t>
    </r>
    <r>
      <rPr>
        <sz val="10"/>
        <color theme="1"/>
        <rFont val="Calibri"/>
        <family val="2"/>
      </rPr>
      <t>The project has been priced in accordance with University policy and Division guidelines including overheads as appropriate;</t>
    </r>
  </si>
  <si>
    <r>
      <t>·</t>
    </r>
    <r>
      <rPr>
        <sz val="10"/>
        <color theme="1"/>
        <rFont val="Times New Roman"/>
        <family val="1"/>
      </rPr>
      <t xml:space="preserve">         </t>
    </r>
    <r>
      <rPr>
        <sz val="10"/>
        <color theme="1"/>
        <rFont val="Calibri"/>
        <family val="2"/>
      </rPr>
      <t>The Department/Research Institute has made adequate provision for the installation, establishment and recurrent costs associated with any equipment purchased and /or facility established with project funds;</t>
    </r>
  </si>
  <si>
    <r>
      <t>·</t>
    </r>
    <r>
      <rPr>
        <sz val="10"/>
        <color theme="1"/>
        <rFont val="Times New Roman"/>
        <family val="1"/>
      </rPr>
      <t xml:space="preserve">         </t>
    </r>
    <r>
      <rPr>
        <sz val="10"/>
        <color theme="1"/>
        <rFont val="Calibri"/>
        <family val="2"/>
      </rPr>
      <t>The amount of time that the researcher(s) will be devoting to the project is appropriate to existing workloads;</t>
    </r>
  </si>
  <si>
    <r>
      <t>·</t>
    </r>
    <r>
      <rPr>
        <sz val="10"/>
        <color theme="1"/>
        <rFont val="Times New Roman"/>
        <family val="1"/>
      </rPr>
      <t xml:space="preserve">         </t>
    </r>
    <r>
      <rPr>
        <sz val="10"/>
        <color theme="1"/>
        <rFont val="Calibri"/>
        <family val="2"/>
      </rPr>
      <t>If successful, the project will not be permitted to proceed until appropriate ethical and safety clearances have been obtained and ethical and safety requirements will be observed throughout the project;</t>
    </r>
  </si>
  <si>
    <r>
      <t>·</t>
    </r>
    <r>
      <rPr>
        <sz val="10"/>
        <color theme="1"/>
        <rFont val="Times New Roman"/>
        <family val="1"/>
      </rPr>
      <t xml:space="preserve">         </t>
    </r>
    <r>
      <rPr>
        <sz val="10"/>
        <color theme="1"/>
        <rFont val="Calibri"/>
        <family val="2"/>
      </rPr>
      <t>Cash and in-kind contributions attributed to ACU are correct;</t>
    </r>
  </si>
  <si>
    <r>
      <t>·</t>
    </r>
    <r>
      <rPr>
        <sz val="10"/>
        <color theme="1"/>
        <rFont val="Times New Roman"/>
        <family val="1"/>
      </rPr>
      <t xml:space="preserve">         </t>
    </r>
    <r>
      <rPr>
        <sz val="10"/>
        <color theme="1"/>
        <rFont val="Calibri"/>
        <family val="2"/>
      </rPr>
      <t>I agree to have the project carried out in ACU in accordance with the funding requirements and/or contract; and</t>
    </r>
  </si>
  <si>
    <r>
      <t>·</t>
    </r>
    <r>
      <rPr>
        <sz val="10"/>
        <color theme="1"/>
        <rFont val="Times New Roman"/>
        <family val="1"/>
      </rPr>
      <t xml:space="preserve">         </t>
    </r>
    <r>
      <rPr>
        <sz val="10"/>
        <color theme="1"/>
        <rFont val="Calibri"/>
        <family val="2"/>
      </rPr>
      <t>I approve access to the first Chief Investigator and project support staff to Financial and Expense Management Systems for the purpose of purchasing, reporting and reviewing financial information against accounts established for this project.</t>
    </r>
  </si>
  <si>
    <t>AccountNumber</t>
  </si>
  <si>
    <t>Entity</t>
  </si>
  <si>
    <t>Project</t>
  </si>
  <si>
    <t>Funding Source</t>
  </si>
  <si>
    <t>Natural Account</t>
  </si>
  <si>
    <t>Natural Account Description</t>
  </si>
  <si>
    <t>Account Number</t>
  </si>
  <si>
    <t>Implementation Assistance Program</t>
  </si>
  <si>
    <t>State Government Grants</t>
  </si>
  <si>
    <t>Student Service and Enrolment Fees</t>
  </si>
  <si>
    <t>Graduation Fees</t>
  </si>
  <si>
    <t>Library Fees &amp; Fines</t>
  </si>
  <si>
    <t>Late Fees</t>
  </si>
  <si>
    <t>Transcript Fees</t>
  </si>
  <si>
    <t>Student Activity Fees</t>
  </si>
  <si>
    <t>HECS - HELP Student Payments</t>
  </si>
  <si>
    <t>Consultancy &amp; Contracts Income</t>
  </si>
  <si>
    <t>Conferences &amp; Seminars</t>
  </si>
  <si>
    <t>Hire Fees - Equip &amp; Facilities Contract</t>
  </si>
  <si>
    <t>Hire Fees - Equip &amp; Facilities Ad Hoc</t>
  </si>
  <si>
    <t>Parking Fees</t>
  </si>
  <si>
    <t>Rent - Residences</t>
  </si>
  <si>
    <t>Donations, Bequests &amp; Fundraising</t>
  </si>
  <si>
    <t>Miscellaneous Revenue</t>
  </si>
  <si>
    <t>Bishop Grants</t>
  </si>
  <si>
    <t>Unrealised Foreign Currency Gain/Loss</t>
  </si>
  <si>
    <t>Internal Revenue Transfer - Other</t>
  </si>
  <si>
    <t>Internal Revenue Tfr-Budget Allocation</t>
  </si>
  <si>
    <t>Internal Revenue Tfr-Carry Forward</t>
  </si>
  <si>
    <t>Academic Salaries Continuing</t>
  </si>
  <si>
    <t>Academic Salaries Contract SGL</t>
  </si>
  <si>
    <t>Academic Salaries Casual/Sessional</t>
  </si>
  <si>
    <t>Academic Stipends Casual/Sessional</t>
  </si>
  <si>
    <t>Academic Salaries FXP/Prac/Clin</t>
  </si>
  <si>
    <t>Academic Teaching Agencies</t>
  </si>
  <si>
    <t>Academic Prac/Clinical Non Payroll</t>
  </si>
  <si>
    <t>Academic Allowances</t>
  </si>
  <si>
    <t>Academic Honoraria</t>
  </si>
  <si>
    <t>Academic Provision Parental Leave</t>
  </si>
  <si>
    <t>Academic Workers Comp</t>
  </si>
  <si>
    <t>Academic OnCosts Continuing</t>
  </si>
  <si>
    <t>Academic OnCosts Contract</t>
  </si>
  <si>
    <t>Academic OnCosts Casual</t>
  </si>
  <si>
    <t>Academic On Costs Prac/Clinical</t>
  </si>
  <si>
    <t>Academic Internal Salary Transfer</t>
  </si>
  <si>
    <t>Professional Salaries Continuing</t>
  </si>
  <si>
    <t>Professional Salaries Contract SGL</t>
  </si>
  <si>
    <t>Professional Salaries Casual</t>
  </si>
  <si>
    <t>Professional Stipends</t>
  </si>
  <si>
    <t>Professional Employment Agencies</t>
  </si>
  <si>
    <t>Professional Honoraria</t>
  </si>
  <si>
    <t>Professional Prov'n Parental Leave</t>
  </si>
  <si>
    <t>Professional Workers Comp</t>
  </si>
  <si>
    <t>Professional OnCosts Continuing</t>
  </si>
  <si>
    <t>Professional OnCosts Contract</t>
  </si>
  <si>
    <t>Professional OnCosts Casual</t>
  </si>
  <si>
    <t>Unreconciled Purchase Card Expenses</t>
  </si>
  <si>
    <t>Sponsorship Outbound</t>
  </si>
  <si>
    <t>Scholarships</t>
  </si>
  <si>
    <t>Accounts Receivable Control</t>
  </si>
  <si>
    <t>Provision for Doubtful Debts</t>
  </si>
  <si>
    <t>Accrued Revenue</t>
  </si>
  <si>
    <t>Bond Deposits</t>
  </si>
  <si>
    <t>Prepayments - Salaries</t>
  </si>
  <si>
    <t>GST Inputs</t>
  </si>
  <si>
    <t>At Call Investments</t>
  </si>
  <si>
    <t>Shares In Listed Companies - Burke Fund</t>
  </si>
  <si>
    <t>Shares in IDP Education Pty Ltd</t>
  </si>
  <si>
    <t>Shares in VERNet Pty Ltd</t>
  </si>
  <si>
    <t>DEEWR R'ble - Unfunded Super</t>
  </si>
  <si>
    <t>Buildings Freehold - at Valuation</t>
  </si>
  <si>
    <t>Buildings Freehold - Accumulated Depreciation</t>
  </si>
  <si>
    <t>Imp to Intangible Buildings - Accumulated Depreciation</t>
  </si>
  <si>
    <t>Imp to Intangible Buildings - Asset Control</t>
  </si>
  <si>
    <t>Buildings - Capital WIP NonCurrent</t>
  </si>
  <si>
    <t>Leasehold Improvements - Acccumulated Amortisation</t>
  </si>
  <si>
    <t>Lease Revenue Straightlining</t>
  </si>
  <si>
    <t>Furniture &amp; Fittings-Accumulated Depreciation</t>
  </si>
  <si>
    <t>Furniture &amp; Fittings-Proceeds on Sale</t>
  </si>
  <si>
    <t>Computer Equipment-Accumulated Depreciation</t>
  </si>
  <si>
    <t>Computer Equipment-Asset Control</t>
  </si>
  <si>
    <t>Computer Equipment-Proceeds on Sale</t>
  </si>
  <si>
    <t>Asset Control - Plant and Equipment</t>
  </si>
  <si>
    <t>Equipment &amp; Machinery-Proceeds on Sale</t>
  </si>
  <si>
    <t>Motor Vehicles-at cost</t>
  </si>
  <si>
    <t>Motor Vehicles-Accumulated Depreciation</t>
  </si>
  <si>
    <t>Motor Vehicles-Proceeds on Sale</t>
  </si>
  <si>
    <t>Works of Arts-at cost</t>
  </si>
  <si>
    <t>Intangible Land at Cost</t>
  </si>
  <si>
    <t>Intangible Buildings at Cost</t>
  </si>
  <si>
    <t>Acc Amortisation Intangible Land</t>
  </si>
  <si>
    <t>Acc Amortisation Intangible Buildings</t>
  </si>
  <si>
    <t>Tenancy Rights</t>
  </si>
  <si>
    <t>Acc Amortisation Tenancy Rights</t>
  </si>
  <si>
    <t>Accounts Payable Control</t>
  </si>
  <si>
    <t>Accrued Expenses</t>
  </si>
  <si>
    <t>Overseas Health Cover</t>
  </si>
  <si>
    <t>GST Outputs</t>
  </si>
  <si>
    <t>Payroll Clearing</t>
  </si>
  <si>
    <t>Commuter Club Clearing</t>
  </si>
  <si>
    <t>Union Clearing and Other Salary Deductions</t>
  </si>
  <si>
    <t>Salary Package Clearing</t>
  </si>
  <si>
    <t>PAYE Clearing</t>
  </si>
  <si>
    <t>Payroll Tax Clearing</t>
  </si>
  <si>
    <t>Workers Comp Clearing</t>
  </si>
  <si>
    <t>Long Service Clearing</t>
  </si>
  <si>
    <t>Government Parental Leave Clearing Acc</t>
  </si>
  <si>
    <t>Superannuation Clearing</t>
  </si>
  <si>
    <t>Suspense Account - Visa Purchase Card</t>
  </si>
  <si>
    <t>Fringe Benefits Tax</t>
  </si>
  <si>
    <t>Revenue in Advance</t>
  </si>
  <si>
    <t>Grants in Advance</t>
  </si>
  <si>
    <t>Enrolment Fees in Advance</t>
  </si>
  <si>
    <t>Bond Deposits - University Residences</t>
  </si>
  <si>
    <t>Suspense Account - General</t>
  </si>
  <si>
    <t>Interest Rate SWAP Liability Current</t>
  </si>
  <si>
    <t>Deferred Grant Income Current</t>
  </si>
  <si>
    <t>System Default</t>
  </si>
  <si>
    <t>Current Provision for Annual Leave</t>
  </si>
  <si>
    <t>Current Provision for Long Service Leave</t>
  </si>
  <si>
    <t>Current Provision for Lease Liability</t>
  </si>
  <si>
    <t>NonCurrent Provision for Long Service Leave</t>
  </si>
  <si>
    <t>NonCurrent Provision for Unfunded Super</t>
  </si>
  <si>
    <t>Trust Funds - OS-HELP</t>
  </si>
  <si>
    <t>Trust Funds - Burke Fund</t>
  </si>
  <si>
    <t>Trust Funds - Foundation</t>
  </si>
  <si>
    <t>NonCurrent Deferred Grant Income</t>
  </si>
  <si>
    <t>NonCurrent Lease Liabilities</t>
  </si>
  <si>
    <t>NonCurrent Make Good Provision</t>
  </si>
  <si>
    <t>NonCurrent Interest Rate SWAP Liability</t>
  </si>
  <si>
    <t>NonCurrent Foreign Currency FX Gain/Loss Liability</t>
  </si>
  <si>
    <t>NonCurrent Loan - National Australia Bank</t>
  </si>
  <si>
    <t>NonCurrent Loan - Catholic Development Fund</t>
  </si>
  <si>
    <t>Bond</t>
  </si>
  <si>
    <t>Bond Discount</t>
  </si>
  <si>
    <t>Accumulated Funds</t>
  </si>
  <si>
    <t>General Reserve</t>
  </si>
  <si>
    <t>Asset Revaluation Reserve - Land</t>
  </si>
  <si>
    <t>Asset Revaluation Reserve - Buildings</t>
  </si>
  <si>
    <t>Share Revaluation Reserve - Share</t>
  </si>
  <si>
    <t>Contribution from Members</t>
  </si>
  <si>
    <t>Professional Salaries</t>
  </si>
  <si>
    <t>Repairs &amp; Maintenance</t>
  </si>
  <si>
    <t>Conferences, Meetings &amp; Entertainment</t>
  </si>
  <si>
    <t>Consultancy</t>
  </si>
  <si>
    <t>Information Technology</t>
  </si>
  <si>
    <t>Plant &amp; Equipment</t>
  </si>
  <si>
    <t xml:space="preserve"> Library Costs</t>
  </si>
  <si>
    <t>Rent Leasing &amp; Utilities</t>
  </si>
  <si>
    <t>Travel - Domestic</t>
  </si>
  <si>
    <t>Travel - International</t>
  </si>
  <si>
    <t>Other Expenses</t>
  </si>
  <si>
    <t>Internal Transfers</t>
  </si>
  <si>
    <t>Asset Purchases</t>
  </si>
  <si>
    <t>EXPENSES</t>
  </si>
  <si>
    <t>INCOME</t>
  </si>
  <si>
    <t>Australian Research Council</t>
  </si>
  <si>
    <t>Other Revenue &amp; Income</t>
  </si>
  <si>
    <t>Other Grants</t>
  </si>
  <si>
    <t>Total Income</t>
  </si>
  <si>
    <t>Advertising, Marketing &amp; Promotional</t>
  </si>
  <si>
    <t>Non Salary costs</t>
  </si>
  <si>
    <t xml:space="preserve">Funding summary </t>
  </si>
  <si>
    <t>Casual (30%)</t>
  </si>
  <si>
    <t>Type</t>
  </si>
  <si>
    <t>Income</t>
  </si>
  <si>
    <t>Expenditure</t>
  </si>
  <si>
    <t>Management Reporting</t>
  </si>
  <si>
    <t>Mgt Report Description</t>
  </si>
  <si>
    <t>M1RV07</t>
  </si>
  <si>
    <t>M2ES10</t>
  </si>
  <si>
    <t>Academic Stipends</t>
  </si>
  <si>
    <t>Academic Provision A/Leave</t>
  </si>
  <si>
    <t>Academic Provision LSL</t>
  </si>
  <si>
    <t>Academic Voluntary Redundancy &amp; Early Retirement</t>
  </si>
  <si>
    <t>Academic LSL Paid on Term</t>
  </si>
  <si>
    <t>M1RV08</t>
  </si>
  <si>
    <t>Other Research</t>
  </si>
  <si>
    <t>Research External</t>
  </si>
  <si>
    <t>M2ES11</t>
  </si>
  <si>
    <t>Academic Salaries Casual</t>
  </si>
  <si>
    <t>M1RV09</t>
  </si>
  <si>
    <t>State and Local Government Grants</t>
  </si>
  <si>
    <t>M1RV12</t>
  </si>
  <si>
    <t>Other Non-Course Fees &amp; Charges</t>
  </si>
  <si>
    <t>M2ES12</t>
  </si>
  <si>
    <t>Academic Salaries Clinical/Practicum</t>
  </si>
  <si>
    <t>Student Services &amp; Amenities Fees</t>
  </si>
  <si>
    <t>M2ES20</t>
  </si>
  <si>
    <t>M1RV13</t>
  </si>
  <si>
    <t>HECS-HELP Student Payments</t>
  </si>
  <si>
    <t>M1RV16</t>
  </si>
  <si>
    <t>Professional Provision A/Leave</t>
  </si>
  <si>
    <t>Professional Provision LSL</t>
  </si>
  <si>
    <t>Commissions</t>
  </si>
  <si>
    <t>M1RV17</t>
  </si>
  <si>
    <t>Professional Voluntary Redundancy &amp; Early Retirement</t>
  </si>
  <si>
    <t>Professional LSL Paid on Term</t>
  </si>
  <si>
    <t>Professional Internal Salary Transfer</t>
  </si>
  <si>
    <t>M2ES21</t>
  </si>
  <si>
    <t>M1RV18</t>
  </si>
  <si>
    <t>M1RV19</t>
  </si>
  <si>
    <t>M3EX01</t>
  </si>
  <si>
    <t>M1RV99</t>
  </si>
  <si>
    <t>Internal Revenue Transfers</t>
  </si>
  <si>
    <t>Internal Revenue Transfer</t>
  </si>
  <si>
    <t>M-Budget Allocation</t>
  </si>
  <si>
    <t>M-Carry Forward</t>
  </si>
  <si>
    <t>M3EX02</t>
  </si>
  <si>
    <t>M3EX03</t>
  </si>
  <si>
    <t>M3EX05</t>
  </si>
  <si>
    <t>M3EX06</t>
  </si>
  <si>
    <t>Library Costs</t>
  </si>
  <si>
    <t>M3EX07</t>
  </si>
  <si>
    <t>Furniture &amp; Fittings- Capital WIP</t>
  </si>
  <si>
    <t>Computer Equipment - Capital WIP</t>
  </si>
  <si>
    <t>Equipment &amp; Machinery - Capital WIP</t>
  </si>
  <si>
    <t>Motor Vehicles - Capital WIP</t>
  </si>
  <si>
    <t>Works of Arts - Capital WIP</t>
  </si>
  <si>
    <t>M3EX08</t>
  </si>
  <si>
    <t>M3EX09</t>
  </si>
  <si>
    <t>M3EX10</t>
  </si>
  <si>
    <t>Travel - Advance Domestic</t>
  </si>
  <si>
    <t>M3EX11</t>
  </si>
  <si>
    <t>M3EX12</t>
  </si>
  <si>
    <t>M3EX99</t>
  </si>
  <si>
    <t>Account Name</t>
  </si>
  <si>
    <t xml:space="preserve">[    ] Australian Competitive Grant/CRC                </t>
  </si>
  <si>
    <t>GST Applicable?</t>
  </si>
  <si>
    <t>Loading</t>
  </si>
  <si>
    <t>Casual 16.5%+ Loading</t>
  </si>
  <si>
    <t xml:space="preserve">  [   ] Excluded by Funding Rules                   </t>
  </si>
  <si>
    <t>Finance Code 2</t>
  </si>
  <si>
    <t>Faculty Dean/ADR or Institute Director (or delegate)</t>
  </si>
  <si>
    <t>EBA %</t>
  </si>
  <si>
    <t>Trav - A/fares Dom</t>
  </si>
  <si>
    <t>Buildings Freehold - CY Additions</t>
  </si>
  <si>
    <t>Furniture &amp; Fittings-CY Additions</t>
  </si>
  <si>
    <t>Computer Equipment-CY Additions</t>
  </si>
  <si>
    <t>Equipment &amp; Machinery-CY Additions</t>
  </si>
  <si>
    <t>Motor Vehicles-CY Additions</t>
  </si>
  <si>
    <t>Shared-Grants</t>
  </si>
  <si>
    <t>Subcontractors / Shared-Grants</t>
  </si>
  <si>
    <t>Subcontractors/ Shared-Grants</t>
  </si>
  <si>
    <t>Travel Costs</t>
  </si>
  <si>
    <t>TOTAL SALARIES</t>
  </si>
  <si>
    <t>TOTAL NON-SALARIES</t>
  </si>
  <si>
    <t>Prepayments</t>
  </si>
  <si>
    <r>
      <t>Data Input</t>
    </r>
    <r>
      <rPr>
        <b/>
        <i/>
        <sz val="11"/>
        <color rgb="FFFF0000"/>
        <rFont val="Calibri"/>
        <family val="2"/>
        <scheme val="minor"/>
      </rPr>
      <t xml:space="preserve"> (Required)</t>
    </r>
  </si>
  <si>
    <t>Account Description</t>
  </si>
  <si>
    <t>Loss on Revaluation &amp; Asset Impairment</t>
  </si>
  <si>
    <t>Managed Investment Funds</t>
  </si>
  <si>
    <t>Imp to Intangible Buildings - at Cost</t>
  </si>
  <si>
    <t>Leasehold Improvements - at cost</t>
  </si>
  <si>
    <t>Leasehold Improvements - CY additions</t>
  </si>
  <si>
    <t>Works of Arts-CY Additions</t>
  </si>
  <si>
    <t>Price Variance</t>
  </si>
  <si>
    <t>Security - Non Contract</t>
  </si>
  <si>
    <r>
      <t>Data Input</t>
    </r>
    <r>
      <rPr>
        <b/>
        <i/>
        <sz val="11"/>
        <color rgb="FFFF0000"/>
        <rFont val="Calibri"/>
        <family val="2"/>
        <scheme val="minor"/>
      </rPr>
      <t xml:space="preserve"> (IF Required)</t>
    </r>
  </si>
  <si>
    <t>Research ARC Disc DECRA</t>
  </si>
  <si>
    <t>Research ARC Disc Indig Res Devt</t>
  </si>
  <si>
    <t>Research ARC Disc Projects</t>
  </si>
  <si>
    <t>Research ARC Disc via HEP</t>
  </si>
  <si>
    <t>Research ARC Future Fellowships</t>
  </si>
  <si>
    <t>Research ARC Ctr of Excellence</t>
  </si>
  <si>
    <t>Research ARC Ind Transf Res Hub</t>
  </si>
  <si>
    <t>Research ARC Ind Transf Trng Ctr</t>
  </si>
  <si>
    <t>Research ARC Link Projects</t>
  </si>
  <si>
    <t>Research ARC Link Spec Res Init</t>
  </si>
  <si>
    <t>Research ARC Link Infra Eqp Fac</t>
  </si>
  <si>
    <t>Research ARC Link International</t>
  </si>
  <si>
    <t>Research ARC Link Lrnd Ac Sp Proj</t>
  </si>
  <si>
    <t>Research ARC Link Res Network</t>
  </si>
  <si>
    <t>Research ARC Link via HEP</t>
  </si>
  <si>
    <t>Research NHMRC Career Devt Fel</t>
  </si>
  <si>
    <t>Research NHMRC Fellow via HEP</t>
  </si>
  <si>
    <t>Research NHMRC Ctr Res Excel</t>
  </si>
  <si>
    <t>Research NHMRC Early Career Fel</t>
  </si>
  <si>
    <t>Research NHMRC Nat Inst Hlth</t>
  </si>
  <si>
    <t>Research NHMRC Partner Proj</t>
  </si>
  <si>
    <t>Research NHMRC Program Grants</t>
  </si>
  <si>
    <t>Research NHMRC Proj Grants</t>
  </si>
  <si>
    <t>Research NHMRC Proj Grants via HEP</t>
  </si>
  <si>
    <t>Research NHMRC Trng Fellow</t>
  </si>
  <si>
    <t>Research NHMRC Trng Fellow via HEP</t>
  </si>
  <si>
    <t>Research NHMRC Equip Grants</t>
  </si>
  <si>
    <t>Research NHMRC PostGrad Schol</t>
  </si>
  <si>
    <t>Research Other Aust Inst Nuc Sci Eng</t>
  </si>
  <si>
    <t>Research Other Healthway WA Hlth</t>
  </si>
  <si>
    <t>Research Other Movember Fndn</t>
  </si>
  <si>
    <t>Research Other OLT Fellow</t>
  </si>
  <si>
    <t>Research Other Heart Fndn</t>
  </si>
  <si>
    <t>Research Other Cmwlth Own Purp</t>
  </si>
  <si>
    <t>Research Other Cmwlth Other</t>
  </si>
  <si>
    <t>Research Other S/L Govt Own Purp</t>
  </si>
  <si>
    <t>Research Other S/L Govt Other</t>
  </si>
  <si>
    <t>Research Other Joint Appt</t>
  </si>
  <si>
    <t>Research Other HDR Fees</t>
  </si>
  <si>
    <t>Research Other Aust Ind</t>
  </si>
  <si>
    <t>Research Other Aust NFP</t>
  </si>
  <si>
    <t>Research Other Aust Philanthropy</t>
  </si>
  <si>
    <t>Research Other Int NFP</t>
  </si>
  <si>
    <t>Research Other Int Philanthropy</t>
  </si>
  <si>
    <t>Funding</t>
  </si>
  <si>
    <t>Is Funder to be invoiced in Foreign Currency?</t>
  </si>
  <si>
    <t>SECTION 2</t>
  </si>
  <si>
    <t>SECTION 1</t>
  </si>
  <si>
    <t>ACU Staff</t>
  </si>
  <si>
    <t>Lead Chief Investigator</t>
  </si>
  <si>
    <t>Other</t>
  </si>
  <si>
    <t>ACURF -  Research Program</t>
  </si>
  <si>
    <t>ACURF -  Research Project</t>
  </si>
  <si>
    <t>To request Invoices:</t>
  </si>
  <si>
    <t>http://apps2.acu.edu.au/Finance/InvoiceRequisition.php</t>
  </si>
  <si>
    <t>Invoice Details</t>
  </si>
  <si>
    <t>Invoice Due Date</t>
  </si>
  <si>
    <t>Organisation Contact Details</t>
  </si>
  <si>
    <t>Milestones Comments</t>
  </si>
  <si>
    <r>
      <t xml:space="preserve">Amount in AUD Currency                          </t>
    </r>
    <r>
      <rPr>
        <b/>
        <sz val="10"/>
        <color rgb="FFFFFF00"/>
        <rFont val="Times New Roman"/>
        <family val="1"/>
      </rPr>
      <t xml:space="preserve"> (Exc GST)</t>
    </r>
  </si>
  <si>
    <r>
      <t xml:space="preserve">Amount in Foreign Currency                          </t>
    </r>
    <r>
      <rPr>
        <b/>
        <sz val="10"/>
        <color rgb="FFFFFF00"/>
        <rFont val="Times New Roman"/>
        <family val="1"/>
      </rPr>
      <t xml:space="preserve"> (If applicable)</t>
    </r>
  </si>
  <si>
    <t>ICR  (If applicable)</t>
  </si>
  <si>
    <t>Indirect Cost Recovery (ICR) Applicable?</t>
  </si>
  <si>
    <t>Indirect Cost Recovery (ICR) Percentage</t>
  </si>
  <si>
    <r>
      <t xml:space="preserve">If you have </t>
    </r>
    <r>
      <rPr>
        <b/>
        <i/>
        <sz val="11"/>
        <color rgb="FFFF0000"/>
        <rFont val="Calibri"/>
        <family val="2"/>
      </rPr>
      <t>not</t>
    </r>
    <r>
      <rPr>
        <b/>
        <i/>
        <sz val="11"/>
        <color theme="1"/>
        <rFont val="Calibri"/>
        <family val="2"/>
      </rPr>
      <t xml:space="preserve"> charged ICR please indicate the reason below please tick appropriate box</t>
    </r>
  </si>
  <si>
    <t>Certification by Faculty Dean/ADR or Research Institute Director (or Delegate)</t>
  </si>
  <si>
    <r>
      <t>·</t>
    </r>
    <r>
      <rPr>
        <sz val="10"/>
        <color theme="1"/>
        <rFont val="Times New Roman"/>
        <family val="1"/>
      </rPr>
      <t xml:space="preserve">         </t>
    </r>
    <r>
      <rPr>
        <sz val="10"/>
        <color theme="1"/>
        <rFont val="Calibri"/>
        <family val="2"/>
      </rPr>
      <t>The Department/Research Institute will provide the necessary basic infrastructure for the project, including sufficient working and office space for project staff;</t>
    </r>
  </si>
  <si>
    <t>ICR</t>
  </si>
  <si>
    <t>2018
Budget                              $</t>
  </si>
  <si>
    <t>2020
Budget                                      $</t>
  </si>
  <si>
    <t>2021
Budget                                       $</t>
  </si>
  <si>
    <t>2022
Budget                                         $</t>
  </si>
  <si>
    <t>Project Type</t>
  </si>
  <si>
    <t>Research project funds</t>
  </si>
  <si>
    <t>Fellowship</t>
  </si>
  <si>
    <t>Scholarship</t>
  </si>
  <si>
    <t>Award/Prize</t>
  </si>
  <si>
    <t>Equipment only</t>
  </si>
  <si>
    <t>Tender/ Consultancy</t>
  </si>
  <si>
    <t>Use of facilities</t>
  </si>
  <si>
    <t>Travel funds</t>
  </si>
  <si>
    <t xml:space="preserve">Other </t>
  </si>
  <si>
    <t>Orion No</t>
  </si>
  <si>
    <r>
      <t xml:space="preserve">Faculty/Research Institute                                             </t>
    </r>
    <r>
      <rPr>
        <b/>
        <sz val="10"/>
        <color rgb="FFFF0000"/>
        <rFont val="Arial Black"/>
        <family val="2"/>
      </rPr>
      <t xml:space="preserve"> </t>
    </r>
    <r>
      <rPr>
        <b/>
        <i/>
        <sz val="11"/>
        <color rgb="FFFF0000"/>
        <rFont val="Arial Black"/>
        <family val="2"/>
      </rPr>
      <t/>
    </r>
  </si>
  <si>
    <t>Grand Total</t>
  </si>
  <si>
    <t>Enter the Annual Salary from the HR Salary Rates</t>
  </si>
  <si>
    <t>(Salary rates available from the HR web page: Policies and Procedures/Remuneration and Resources/Staff Salaries)</t>
  </si>
  <si>
    <t>Enter the total Hours to be worked over the contract</t>
  </si>
  <si>
    <t>(Full Tme One week = 35 hours)</t>
  </si>
  <si>
    <t>Fixed Term contract up to 12 months - Calculations</t>
  </si>
  <si>
    <t>Base hourly rate</t>
  </si>
  <si>
    <t>On-costs @ 30%</t>
  </si>
  <si>
    <t>Total hourly rate</t>
  </si>
  <si>
    <t>Salary Estimate based on total hours to be worked (as entered above)</t>
  </si>
  <si>
    <t>Annual Leave Loading (approx only)*</t>
  </si>
  <si>
    <t>On costs @ 30% on Annual Leave and Annual Leave Loading</t>
  </si>
  <si>
    <r>
      <t xml:space="preserve">Total Budget if Annual Leave </t>
    </r>
    <r>
      <rPr>
        <b/>
        <u/>
        <sz val="10"/>
        <color rgb="FFFF0000"/>
        <rFont val="Arial"/>
        <family val="2"/>
      </rPr>
      <t>is</t>
    </r>
    <r>
      <rPr>
        <b/>
        <sz val="10"/>
        <rFont val="Arial"/>
        <family val="2"/>
      </rPr>
      <t xml:space="preserve"> taken during the period of contract</t>
    </r>
  </si>
  <si>
    <t>Casual Contract - Calculations</t>
  </si>
  <si>
    <t>Casual hourly rate (includes 25% Loading)</t>
  </si>
  <si>
    <t>Budget estimate based on total hours to be worked (as entered above)</t>
  </si>
  <si>
    <t>* Annual Leave Loading is approximate only. Actual calculation is based on calendar days worked in accordance with the ACU Staff Enterprise Agreement.</t>
  </si>
  <si>
    <t>Funding requests for all personnel should be based on standard salary levels applying within the organisation using the appropriate rate at the time of submission.</t>
  </si>
  <si>
    <t xml:space="preserve">Total Budget includes calculation for Annual Leave Loading;  It is assumed that annual leave will be taken during the period of the contract. </t>
  </si>
  <si>
    <t xml:space="preserve">When requesting funds from the ARC for ACU staff, select the appropriate starting level for year 1 and then increase the step for each subsequent year for which funding is requested. </t>
  </si>
  <si>
    <t>Notes on General Staff</t>
  </si>
  <si>
    <t>For Example: If you wish to seek funding for a Research Assistant appointed on a contract of 2 years at Level A.5 in the first year, select $103,052 for year 1 abd $106,978 for year 2.</t>
  </si>
  <si>
    <t>Overtime rates will apply to General Staff for work performed outside the span of hours Mon - Friday and for any work performed on a weekend. This must be added to the above.</t>
  </si>
  <si>
    <t>Funding requests for all ARC personnel should be based on standard salary levels applying within the organisation using the appropriate rate at the time of grant commencement. Use the 2018 salary rates for all ARC grant applications commencing in 2018 and so on.</t>
  </si>
  <si>
    <t>Note on continuous employment</t>
  </si>
  <si>
    <t>If a staff member has qualified for full superannuation by having a fixed term contract greater than 12 months then they will retain the full superannuation with any additional fixed term contracts (even if not over 12 months). On costs will be charged at 27%.</t>
  </si>
  <si>
    <t>You cannot include EBA or CPI increases across the years</t>
  </si>
  <si>
    <r>
      <rPr>
        <b/>
        <sz val="10"/>
        <rFont val="Arial"/>
        <family val="2"/>
      </rPr>
      <t>Please note</t>
    </r>
    <r>
      <rPr>
        <sz val="11"/>
        <color theme="1"/>
        <rFont val="Calibri"/>
        <family val="2"/>
        <scheme val="minor"/>
      </rPr>
      <t>: CI and PI salaries MUST NOT be requested from the ARC but provided for as In-Kind by the relevant Organisation. But DO NOT include the salary as in-kind if it is funded by the ARC/NHMRC or another Commonwealth agency. You may include the 'top-up' amount if you wish.</t>
    </r>
  </si>
  <si>
    <t>ON-COSTS BREAKDOWN</t>
  </si>
  <si>
    <t xml:space="preserve">Superannuation </t>
  </si>
  <si>
    <t>Payroll Tax</t>
  </si>
  <si>
    <t>Workers Compensation</t>
  </si>
  <si>
    <t xml:space="preserve">Holiday Loading </t>
  </si>
  <si>
    <t>-</t>
  </si>
  <si>
    <t>Long Service Leave</t>
  </si>
  <si>
    <t xml:space="preserve">Total: </t>
  </si>
  <si>
    <t>ACADEMIC AND PROFESSIONAL STAFF SALARY RATES AS AT 1 JULY 2017</t>
  </si>
  <si>
    <t>ACADEMIC AND PROFESSIONAL STAFF SALARY RATES AS AT 1 JULY 2018</t>
  </si>
  <si>
    <t>ACADEMIC AND PROFESSIONAL STAFF SALARY RATES AS AT 1 JULY 2019</t>
  </si>
  <si>
    <t>ACADEMIC AND PROFESSIONAL STAFF SALARY RATES AS AT 1 JULY 2020</t>
  </si>
  <si>
    <t>ACADEMIC AND PROFESSIONAL STAFF SALARY RATES AS AT 1 JULY 2021</t>
  </si>
  <si>
    <t>ACADEMIC AND PROFESSIONAL STAFF SALARY RATES AS AT 1 JULY 2022</t>
  </si>
  <si>
    <t>PAY CLASS</t>
  </si>
  <si>
    <t>SALARY RATES</t>
  </si>
  <si>
    <t>3% Increase 01/07/2017</t>
  </si>
  <si>
    <t>F/N AMOUNT</t>
  </si>
  <si>
    <t>HOURLY RATE</t>
  </si>
  <si>
    <t>CASUAL HOURLY RATE WITH 25% LOADING</t>
  </si>
  <si>
    <t>2% Increase 01/07/2018</t>
  </si>
  <si>
    <t>2% Increase 01/07/2019</t>
  </si>
  <si>
    <t>2% Increase 01/07/2020</t>
  </si>
  <si>
    <t>2% Increase 01/07/2021</t>
  </si>
  <si>
    <t>2% Increase 01/07/2022</t>
  </si>
  <si>
    <t>071</t>
  </si>
  <si>
    <t>070</t>
  </si>
  <si>
    <t>069</t>
  </si>
  <si>
    <t>068</t>
  </si>
  <si>
    <t>067</t>
  </si>
  <si>
    <t>066</t>
  </si>
  <si>
    <t>047</t>
  </si>
  <si>
    <t>046</t>
  </si>
  <si>
    <t>045</t>
  </si>
  <si>
    <t>044</t>
  </si>
  <si>
    <t>017</t>
  </si>
  <si>
    <t>016</t>
  </si>
  <si>
    <t>015</t>
  </si>
  <si>
    <t>014</t>
  </si>
  <si>
    <t>013</t>
  </si>
  <si>
    <t>No of</t>
  </si>
  <si>
    <t>Hours  per week</t>
  </si>
  <si>
    <t>Hours per week Part Time (fractions)</t>
  </si>
  <si>
    <t>Weeks</t>
  </si>
  <si>
    <t xml:space="preserve">Full Time </t>
  </si>
  <si>
    <t>Calendar Year (52.17 weeks) - See below</t>
  </si>
  <si>
    <t>Note: The ACU Annual Salaries in the Enterprise Agreement are based on 52.178571 weeks (or 365.25 days)</t>
  </si>
  <si>
    <t xml:space="preserve">If you are issuing a contract for a Calendar year then it is suggested that you add an additional 14 hours (if full time) </t>
  </si>
  <si>
    <t>to the 52 week hours amount, to budget for any extra working day/s in a calendar year.</t>
  </si>
  <si>
    <t>Please Specify if Staff to be employed is Fixed Term or Casual</t>
  </si>
  <si>
    <t>Fixed Term</t>
  </si>
  <si>
    <t>Casual</t>
  </si>
  <si>
    <t>Staff 1</t>
  </si>
  <si>
    <t>Staff 2</t>
  </si>
  <si>
    <t>Staff 3</t>
  </si>
  <si>
    <t>Staff 4</t>
  </si>
  <si>
    <t>Staff 5</t>
  </si>
  <si>
    <t>Staff 6</t>
  </si>
  <si>
    <t>Manual Allocation for:</t>
  </si>
  <si>
    <t>Casual and Fixed-Term (Caculation by hours)</t>
  </si>
  <si>
    <t>Top</t>
  </si>
  <si>
    <t>PROJECT SUMMARY</t>
  </si>
  <si>
    <t>TOTAL APPROVED BUDGET                                  $</t>
  </si>
  <si>
    <r>
      <t xml:space="preserve">Exchange Rate </t>
    </r>
    <r>
      <rPr>
        <b/>
        <i/>
        <sz val="10"/>
        <color rgb="FFFF0000"/>
        <rFont val="Arial Black"/>
        <family val="2"/>
      </rPr>
      <t>(if applicable)</t>
    </r>
  </si>
  <si>
    <t>2023
Budget                                         $</t>
  </si>
  <si>
    <t>(To be completed by Researcher)</t>
  </si>
  <si>
    <t>Shared Grants - Non HEP</t>
  </si>
  <si>
    <r>
      <t xml:space="preserve">Shared Grants </t>
    </r>
    <r>
      <rPr>
        <b/>
        <sz val="11"/>
        <color rgb="FFFF0000"/>
        <rFont val="Calibri"/>
        <family val="2"/>
        <scheme val="minor"/>
      </rPr>
      <t>(As per executed Agreement</t>
    </r>
    <r>
      <rPr>
        <b/>
        <i/>
        <sz val="11"/>
        <color rgb="FFFF0000"/>
        <rFont val="Calibri"/>
        <family val="2"/>
        <scheme val="minor"/>
      </rPr>
      <t>)</t>
    </r>
  </si>
  <si>
    <t>Research Commercial</t>
  </si>
  <si>
    <t>Research NonHERDC External</t>
  </si>
  <si>
    <t>NHMRC PROG VIA HEP</t>
  </si>
  <si>
    <t>CRE via HEP</t>
  </si>
  <si>
    <t>Research Other Int FP</t>
  </si>
  <si>
    <t>Research Other Int Gov Own Purp</t>
  </si>
  <si>
    <t>Research Other Int Gov Own Other</t>
  </si>
  <si>
    <t xml:space="preserve">Funding Scheme Reference </t>
  </si>
  <si>
    <t>Total Project Costs</t>
  </si>
  <si>
    <t>Total Funding AUD</t>
  </si>
  <si>
    <t>Project Costs AUD</t>
  </si>
  <si>
    <t>Indirect Cost Recovery  Amount AUD</t>
  </si>
  <si>
    <r>
      <t xml:space="preserve">Amount in Foreign Currency </t>
    </r>
    <r>
      <rPr>
        <b/>
        <i/>
        <sz val="10"/>
        <color rgb="FFFF0000"/>
        <rFont val="Arial Black"/>
        <family val="2"/>
      </rPr>
      <t>(if applicable)</t>
    </r>
  </si>
  <si>
    <t xml:space="preserve">                                           Pre - Award</t>
  </si>
  <si>
    <t xml:space="preserve">                                              Post - Award</t>
  </si>
  <si>
    <t>Amount Required for your Project</t>
  </si>
  <si>
    <t>ICR %</t>
  </si>
  <si>
    <t>Check</t>
  </si>
  <si>
    <t>Awarded Funding</t>
  </si>
  <si>
    <t>Equipment</t>
  </si>
  <si>
    <t xml:space="preserve">Equipment </t>
  </si>
  <si>
    <t>Travel - Fieldwork Research (For ARC only)</t>
  </si>
  <si>
    <r>
      <t>Other Comments</t>
    </r>
    <r>
      <rPr>
        <b/>
        <i/>
        <sz val="11"/>
        <color rgb="FFFF0000"/>
        <rFont val="Calibri"/>
        <family val="2"/>
        <scheme val="minor"/>
      </rPr>
      <t xml:space="preserve">                                                                                 </t>
    </r>
  </si>
  <si>
    <t xml:space="preserve">Other Expenses </t>
  </si>
  <si>
    <t>Research Shared Grant -  HEP</t>
  </si>
  <si>
    <t>Research Shared Grants - Non HEP</t>
  </si>
  <si>
    <t>Other Expenses:</t>
  </si>
  <si>
    <t>Advertising, Marketing &amp; Promotional:</t>
  </si>
  <si>
    <t>Conferences, Meetings &amp; Entertainment:</t>
  </si>
  <si>
    <t>Consultancy:</t>
  </si>
  <si>
    <t>Information Technology:</t>
  </si>
  <si>
    <t>Library Costs:</t>
  </si>
  <si>
    <t>Plant &amp; Equipment:</t>
  </si>
  <si>
    <t>Rent Leasing &amp; Utilities:</t>
  </si>
  <si>
    <t>Repairs &amp; Maintenance:</t>
  </si>
  <si>
    <t>Funding to be agreed  with Client (Exc GST )</t>
  </si>
  <si>
    <t>Minor Equipment</t>
  </si>
  <si>
    <t>Index of worksheets</t>
  </si>
  <si>
    <t>Worksheets in this file:</t>
  </si>
  <si>
    <t>1.Coversheet</t>
  </si>
  <si>
    <t>2.Project Summary</t>
  </si>
  <si>
    <t>3.ACU Salaries</t>
  </si>
  <si>
    <t xml:space="preserve">Provide Funder details for invoice to be raised. </t>
  </si>
  <si>
    <t>Further Information to be included to support application</t>
  </si>
  <si>
    <t>List of all Natural Account codes, classified as Income and Expenditure</t>
  </si>
  <si>
    <t>SECTION 3</t>
  </si>
  <si>
    <t>Section 1</t>
  </si>
  <si>
    <t>Section 3</t>
  </si>
  <si>
    <t>Section 2</t>
  </si>
  <si>
    <r>
      <rPr>
        <b/>
        <sz val="11"/>
        <color theme="1"/>
        <rFont val="Calibri"/>
        <family val="2"/>
        <scheme val="minor"/>
      </rPr>
      <t>Section 1:</t>
    </r>
    <r>
      <rPr>
        <sz val="11"/>
        <color theme="1"/>
        <rFont val="Calibri"/>
        <family val="2"/>
        <scheme val="minor"/>
      </rPr>
      <t xml:space="preserve">  to be completed for all Non ARC ACU Staff based on No of Hours.                                                                                                                                                 </t>
    </r>
    <r>
      <rPr>
        <b/>
        <sz val="11"/>
        <color theme="1"/>
        <rFont val="Calibri"/>
        <family val="2"/>
        <scheme val="minor"/>
      </rPr>
      <t xml:space="preserve">Section 2:  </t>
    </r>
    <r>
      <rPr>
        <sz val="11"/>
        <color theme="1"/>
        <rFont val="Calibri"/>
        <family val="2"/>
        <scheme val="minor"/>
      </rPr>
      <t xml:space="preserve">to be completed for all ARC ACU staff based on No of Hours.                                                                                                                                             </t>
    </r>
    <r>
      <rPr>
        <b/>
        <i/>
        <sz val="11"/>
        <color theme="9" tint="-0.499984740745262"/>
        <rFont val="Calibri"/>
        <family val="2"/>
        <scheme val="minor"/>
      </rPr>
      <t>Note: this information will be fed in tab 3, section 2</t>
    </r>
  </si>
  <si>
    <t xml:space="preserve">All non-staff activities directly contributing to the project must be listed in this sheet. E.g. Equipment Acquisitions, Repairs &amp; Maintenance, Travel , Contingencies and Other Direct expenses. </t>
  </si>
  <si>
    <t xml:space="preserve">Requires data input, please refer to key colours, cell G8. </t>
  </si>
  <si>
    <t>ACU Salary Projection until 2022, for guidance only.</t>
  </si>
  <si>
    <t>TOTAL NON SALARIES</t>
  </si>
  <si>
    <t>Commentary</t>
  </si>
  <si>
    <t>(this must  be zero)</t>
  </si>
  <si>
    <t>2024-2025</t>
  </si>
  <si>
    <t>2025-2026</t>
  </si>
  <si>
    <t>2026-2027</t>
  </si>
  <si>
    <t>2024 - 2025 Hrly Rate</t>
  </si>
  <si>
    <t>2025 - 2026 Hrly Rate</t>
  </si>
  <si>
    <t>2026 - 2027 Hrly Rate</t>
  </si>
  <si>
    <t>Input required</t>
  </si>
  <si>
    <t>ACADEMIC AND PROFESSIONAL STAFF SALARY RATES AS AT 1 JULY 2023</t>
  </si>
  <si>
    <t>2% Increase 01/07/2023</t>
  </si>
  <si>
    <t>ACADEMIC AND PROFESSIONAL STAFF SALARY RATES AS AT 1 JULY 2024</t>
  </si>
  <si>
    <t>2% Increase 01/07/2024</t>
  </si>
  <si>
    <t>ACADEMIC AND PROFESSIONAL STAFF SALARY RATES AS AT 1 JULY 2025</t>
  </si>
  <si>
    <t>2% Increase 01/07/2025</t>
  </si>
  <si>
    <t>FUNDING APPLICATION FOR RESEARCH GRANTS ONLY</t>
  </si>
  <si>
    <t>Type of Project</t>
  </si>
  <si>
    <r>
      <rPr>
        <b/>
        <u/>
        <sz val="20"/>
        <color rgb="FFFF0000"/>
        <rFont val="Calibri"/>
        <family val="2"/>
        <scheme val="minor"/>
      </rPr>
      <t>ACU</t>
    </r>
    <r>
      <rPr>
        <b/>
        <sz val="20"/>
        <color theme="1"/>
        <rFont val="Calibri"/>
        <family val="2"/>
        <scheme val="minor"/>
      </rPr>
      <t xml:space="preserve"> Budgeting Calculator</t>
    </r>
  </si>
  <si>
    <r>
      <rPr>
        <b/>
        <u/>
        <sz val="20"/>
        <color rgb="FFFF0000"/>
        <rFont val="Calibri"/>
        <family val="2"/>
        <scheme val="minor"/>
      </rPr>
      <t>ARC</t>
    </r>
    <r>
      <rPr>
        <b/>
        <sz val="20"/>
        <color theme="1"/>
        <rFont val="Calibri"/>
        <family val="2"/>
        <scheme val="minor"/>
      </rPr>
      <t xml:space="preserve"> Budgeting Calculator  </t>
    </r>
  </si>
  <si>
    <t>On-costs @ 20%</t>
  </si>
  <si>
    <t>On costs @ 20% on Annual Leave Loading and Base Salary</t>
  </si>
  <si>
    <t>On-costs @ 16.3%</t>
  </si>
  <si>
    <t>On costs @ 16.3% on Annual Leave and Annual Leave Loading</t>
  </si>
  <si>
    <t>Total Budget if Annual Leave is taken during the period of contract</t>
  </si>
  <si>
    <t>Collaborating Organisation(s)</t>
  </si>
  <si>
    <t>Casual (16.3%)</t>
  </si>
  <si>
    <t>Fixed Contract &lt;12 months (20%)</t>
  </si>
  <si>
    <t>Fixed Contract &gt;12 months (27.5%)</t>
  </si>
  <si>
    <t>Fixed Contract (30%)</t>
  </si>
  <si>
    <t>FT 20%</t>
  </si>
  <si>
    <t>Notes</t>
  </si>
  <si>
    <t>On-cost 2018</t>
  </si>
  <si>
    <t>On-cost 2019</t>
  </si>
  <si>
    <t>On-cost 2020</t>
  </si>
  <si>
    <t>On-cost 2021</t>
  </si>
  <si>
    <t>On-cost 2022</t>
  </si>
  <si>
    <t>On-cost 2023</t>
  </si>
  <si>
    <t>On-cost 2024</t>
  </si>
  <si>
    <t>On-cost 2025</t>
  </si>
  <si>
    <t>2024
Budget                                         $</t>
  </si>
  <si>
    <t>2023+W15+U13:W13
Budget                                         $</t>
  </si>
  <si>
    <t>2025
Budget                                         $</t>
  </si>
  <si>
    <t>DVCR - Support (Linked to External Grant)</t>
  </si>
  <si>
    <t>External Research Grant</t>
  </si>
  <si>
    <r>
      <t xml:space="preserve">Research Office </t>
    </r>
    <r>
      <rPr>
        <b/>
        <i/>
        <sz val="11"/>
        <color rgb="FFFF0000"/>
        <rFont val="Calibri"/>
        <family val="2"/>
        <scheme val="minor"/>
      </rPr>
      <t>(only)</t>
    </r>
  </si>
  <si>
    <t>RESEARCH GRANT BUDGET APPROVAL FORM - USER GUIDE</t>
  </si>
  <si>
    <t>3.ICR Calculator</t>
  </si>
  <si>
    <r>
      <rPr>
        <b/>
        <sz val="12"/>
        <color theme="1"/>
        <rFont val="Calibri"/>
        <family val="2"/>
        <scheme val="minor"/>
      </rPr>
      <t>Section 1</t>
    </r>
    <r>
      <rPr>
        <sz val="12"/>
        <color theme="1"/>
        <rFont val="Calibri"/>
        <family val="2"/>
        <scheme val="minor"/>
      </rPr>
      <t>: Summary of project costings, no data input is required.</t>
    </r>
  </si>
  <si>
    <t>5. Casual Salary Workings</t>
  </si>
  <si>
    <t>6.Direct Non-Salary</t>
  </si>
  <si>
    <t>7. Working Notes</t>
  </si>
  <si>
    <t>8.Invoicing Details</t>
  </si>
  <si>
    <t>9. Budget Load</t>
  </si>
  <si>
    <t>10 List of Account Codes</t>
  </si>
  <si>
    <t>11 HR Salary Data</t>
  </si>
  <si>
    <r>
      <rPr>
        <b/>
        <sz val="12"/>
        <color theme="1"/>
        <rFont val="Calibri"/>
        <family val="2"/>
        <scheme val="minor"/>
      </rPr>
      <t xml:space="preserve">Section 1: </t>
    </r>
    <r>
      <rPr>
        <sz val="12"/>
        <color theme="1"/>
        <rFont val="Calibri"/>
        <family val="2"/>
        <scheme val="minor"/>
      </rPr>
      <t xml:space="preserve">To be completed by Applicant. Please refer to key colours  to complete application (refer to cell B8)                                                                                                                                                                                 </t>
    </r>
    <r>
      <rPr>
        <b/>
        <sz val="12"/>
        <color theme="1"/>
        <rFont val="Calibri"/>
        <family val="2"/>
        <scheme val="minor"/>
      </rPr>
      <t>Section 2:</t>
    </r>
    <r>
      <rPr>
        <sz val="12"/>
        <color theme="1"/>
        <rFont val="Calibri"/>
        <family val="2"/>
        <scheme val="minor"/>
      </rPr>
      <t xml:space="preserve"> To be completed by Applicant once grant has been awarded (Post-Award Stage), information must not be missed as it may affect calculations; for example, start/end date.                                                                                                                                                                                       </t>
    </r>
    <r>
      <rPr>
        <b/>
        <sz val="12"/>
        <color theme="1"/>
        <rFont val="Calibri"/>
        <family val="2"/>
        <scheme val="minor"/>
      </rPr>
      <t>Section 3</t>
    </r>
    <r>
      <rPr>
        <sz val="12"/>
        <color theme="1"/>
        <rFont val="Calibri"/>
        <family val="2"/>
        <scheme val="minor"/>
      </rPr>
      <t xml:space="preserve">:  To be completed by Research Office          </t>
    </r>
  </si>
  <si>
    <t xml:space="preserve"> </t>
  </si>
  <si>
    <t xml:space="preserve"> [   ] Other: Please provide an explanation:</t>
  </si>
  <si>
    <t xml:space="preserve">DVCR/PVCR APPROVAL </t>
  </si>
  <si>
    <r>
      <rPr>
        <b/>
        <sz val="11"/>
        <color theme="1"/>
        <rFont val="Calibri"/>
        <family val="2"/>
        <scheme val="minor"/>
      </rPr>
      <t>Section 1</t>
    </r>
    <r>
      <rPr>
        <sz val="11"/>
        <color theme="1"/>
        <rFont val="Calibri"/>
        <family val="2"/>
        <scheme val="minor"/>
      </rPr>
      <t xml:space="preserve">:  To be completed for all ACU Staff based on FTE,  excludes ARC and NHMRC Fellowships.                                                                                                                                                      </t>
    </r>
    <r>
      <rPr>
        <b/>
        <sz val="11"/>
        <color theme="1"/>
        <rFont val="Calibri"/>
        <family val="2"/>
        <scheme val="minor"/>
      </rPr>
      <t>Section 2</t>
    </r>
    <r>
      <rPr>
        <sz val="11"/>
        <color theme="1"/>
        <rFont val="Calibri"/>
        <family val="2"/>
        <scheme val="minor"/>
      </rPr>
      <t xml:space="preserve">:  This section is driven from tab 5  "Casual Salary Workings". Only complete Staff Name and Roles (if known)                                                                                                                                                               </t>
    </r>
    <r>
      <rPr>
        <b/>
        <sz val="11"/>
        <color theme="1"/>
        <rFont val="Calibri"/>
        <family val="2"/>
        <scheme val="minor"/>
      </rPr>
      <t>Section 3</t>
    </r>
    <r>
      <rPr>
        <sz val="11"/>
        <color theme="1"/>
        <rFont val="Calibri"/>
        <family val="2"/>
        <scheme val="minor"/>
      </rPr>
      <t xml:space="preserve">: To be completed manually:                                                                                                                                                                                                            </t>
    </r>
    <r>
      <rPr>
        <b/>
        <sz val="11"/>
        <color theme="1"/>
        <rFont val="Calibri"/>
        <family val="2"/>
        <scheme val="minor"/>
      </rPr>
      <t>ARC/NHMRC/Manual</t>
    </r>
    <r>
      <rPr>
        <sz val="11"/>
        <color theme="1"/>
        <rFont val="Calibri"/>
        <family val="2"/>
        <scheme val="minor"/>
      </rPr>
      <t xml:space="preserve">: to enter amount awarded by the ARC/NHMRC, exclude on-costs.   On-Costs must be chosen carefully; On-going and FT&gt;12 months: 27.5%, FT,12 months 20%, casual: 16.3%                                                                                                                                                                                                </t>
    </r>
    <r>
      <rPr>
        <b/>
        <sz val="11"/>
        <color theme="1"/>
        <rFont val="Calibri"/>
        <family val="2"/>
        <scheme val="minor"/>
      </rPr>
      <t xml:space="preserve">Example:        </t>
    </r>
    <r>
      <rPr>
        <sz val="11"/>
        <color theme="1"/>
        <rFont val="Calibri"/>
        <family val="2"/>
        <scheme val="minor"/>
      </rPr>
      <t xml:space="preserve">                                                                                                                                                                                                                                                   </t>
    </r>
    <r>
      <rPr>
        <b/>
        <i/>
        <sz val="11"/>
        <color theme="5" tint="-0.249977111117893"/>
        <rFont val="Calibri"/>
        <family val="2"/>
        <scheme val="minor"/>
      </rPr>
      <t xml:space="preserve">Mr. Evans  D.1 1 FTE  awarded DECRA , two budget templates must be completed ( one for the shortfall and the other one for the ARC award)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Budget 1:  Shortfall: To be paid by School/Department/Insitute</t>
    </r>
    <r>
      <rPr>
        <sz val="11"/>
        <color theme="1"/>
        <rFont val="Calibri"/>
        <family val="2"/>
        <scheme val="minor"/>
      </rPr>
      <t xml:space="preserve">                                                                                                                                                         Complete Section 1</t>
    </r>
    <r>
      <rPr>
        <b/>
        <sz val="11"/>
        <color theme="1"/>
        <rFont val="Calibri"/>
        <family val="2"/>
        <scheme val="minor"/>
      </rPr>
      <t>:</t>
    </r>
    <r>
      <rPr>
        <sz val="11"/>
        <color theme="1"/>
        <rFont val="Calibri"/>
        <family val="2"/>
        <scheme val="minor"/>
      </rPr>
      <t xml:space="preserve">   Enter Staff leave as how Mr. Evans is paid by ACU; in this case, D1 1FTE                                                                                         Section 2: Enter amount awarded by ARC DECRA as a minus; for example, -97k                                                                                                                                                                                                                                                                                                                   </t>
    </r>
    <r>
      <rPr>
        <b/>
        <sz val="11"/>
        <color theme="1"/>
        <rFont val="Calibri"/>
        <family val="2"/>
        <scheme val="minor"/>
      </rPr>
      <t>Budget 2: Amount awarded by ARC DECRA                                                                                                                                                                                          S</t>
    </r>
    <r>
      <rPr>
        <sz val="11"/>
        <color theme="1"/>
        <rFont val="Calibri"/>
        <family val="2"/>
        <scheme val="minor"/>
      </rPr>
      <t>ection 2: ;Enter amount awarded by ARC DECRA  +$97k.</t>
    </r>
    <r>
      <rPr>
        <b/>
        <sz val="11"/>
        <color theme="1"/>
        <rFont val="Calibri"/>
        <family val="2"/>
        <scheme val="minor"/>
      </rPr>
      <t xml:space="preserve">   </t>
    </r>
  </si>
  <si>
    <t>Annual Salary Contribution</t>
  </si>
  <si>
    <t>ARC/NHMRC salary packages/contributions*</t>
  </si>
  <si>
    <t>2027-2028</t>
  </si>
  <si>
    <t>Invalid Date</t>
  </si>
  <si>
    <r>
      <t>Research Commercial (</t>
    </r>
    <r>
      <rPr>
        <b/>
        <sz val="11"/>
        <color rgb="FFFF0000"/>
        <rFont val="Calibri"/>
        <family val="2"/>
        <scheme val="minor"/>
      </rPr>
      <t>Please complete tab 7 "Working Notes"</t>
    </r>
    <r>
      <rPr>
        <b/>
        <sz val="16"/>
        <color theme="1"/>
        <rFont val="Calibri"/>
        <family val="2"/>
        <scheme val="minor"/>
      </rPr>
      <t>)</t>
    </r>
  </si>
  <si>
    <t>(This section is auto-populated - Please complete tab 5 "Casual Salary Workings)</t>
  </si>
  <si>
    <t>Design &amp; Printing</t>
  </si>
  <si>
    <t>Conference registration</t>
  </si>
  <si>
    <r>
      <t xml:space="preserve">*Note:                                                                                                                                                                                                                                                                          For ARC and NHMRC salary contributions, divide total annual contribution awarded by </t>
    </r>
    <r>
      <rPr>
        <b/>
        <sz val="10"/>
        <color rgb="FFFF0000"/>
        <rFont val="Arial"/>
        <family val="2"/>
      </rPr>
      <t>1.275 or 1.20 or 1.163</t>
    </r>
    <r>
      <rPr>
        <sz val="10"/>
        <color rgb="FFFF0000"/>
        <rFont val="Arial"/>
        <family val="2"/>
      </rPr>
      <t xml:space="preserve"> (depending on the on costs rates) </t>
    </r>
    <r>
      <rPr>
        <sz val="10"/>
        <rFont val="Arial"/>
        <family val="2"/>
      </rPr>
      <t>and include this number in column U through AB                                                                                                                                                                                                                                                                                                      Manually enterf % on cost</t>
    </r>
  </si>
  <si>
    <t>2019
Budget                                      $</t>
  </si>
  <si>
    <r>
      <rPr>
        <b/>
        <sz val="12"/>
        <color theme="1"/>
        <rFont val="Calibri"/>
        <family val="2"/>
        <scheme val="minor"/>
      </rPr>
      <t>Section 1:</t>
    </r>
    <r>
      <rPr>
        <sz val="12"/>
        <color theme="1"/>
        <rFont val="Calibri"/>
        <family val="2"/>
        <scheme val="minor"/>
      </rPr>
      <t xml:space="preserve"> Calculate costs at pre and post award stage. To be used as a reference, this does not affect any calculation.                  </t>
    </r>
    <r>
      <rPr>
        <b/>
        <sz val="12"/>
        <color theme="1"/>
        <rFont val="Calibri"/>
        <family val="2"/>
        <scheme val="minor"/>
      </rPr>
      <t>Pre-award:</t>
    </r>
    <r>
      <rPr>
        <sz val="12"/>
        <color theme="1"/>
        <rFont val="Calibri"/>
        <family val="2"/>
        <scheme val="minor"/>
      </rPr>
      <t xml:space="preserve">                                                                                                                                                                                                        Calculate all project costs, enter this value in cell G16. Enter ICR % in cell G14.  The total Funding, cell G20, must be entered in  tab 9 "Budget Load"  row 18. Allocate this income according to correct year.                                                                                               </t>
    </r>
    <r>
      <rPr>
        <b/>
        <sz val="12"/>
        <color theme="1"/>
        <rFont val="Calibri"/>
        <family val="2"/>
        <scheme val="minor"/>
      </rPr>
      <t>Post-award:</t>
    </r>
    <r>
      <rPr>
        <sz val="12"/>
        <color theme="1"/>
        <rFont val="Calibri"/>
        <family val="2"/>
        <scheme val="minor"/>
      </rPr>
      <t xml:space="preserve">                                                                                                                                                                                                 Enter awarded amount in cell J16 and ICR % in cell J14.  Total Funding, cell J20, must be entered in tab 9 "Budget Load" row 18. This income must match the income allocation (as per executed agreement).                                                                                                                                                                                                                                                                                             </t>
    </r>
    <r>
      <rPr>
        <b/>
        <sz val="12"/>
        <color theme="1"/>
        <rFont val="Calibri"/>
        <family val="2"/>
        <scheme val="minor"/>
      </rPr>
      <t/>
    </r>
  </si>
  <si>
    <t>Total Income must be the same as your total expenditure (row 180)</t>
  </si>
  <si>
    <t>DO NOT USE 02/07/20XX AS START DATE, ANY OTHER DATE IS FINE</t>
  </si>
  <si>
    <t>TOTAL SALARIES &amp; NON-SALARIES (inc ICR)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</si>
</sst>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 #,##0.00_);_(* \(#,##0.00\);_(* &quot;-&quot;??_);_(@_)"/>
    <numFmt numFmtId="166" formatCode="_-* #,##0_-;\-* #,##0_-;_-* &quot;-&quot;??_-;_-@_-"/>
    <numFmt numFmtId="167" formatCode="&quot;$&quot;#,##0.00"/>
    <numFmt numFmtId="168" formatCode="d/mm/yyyy;@"/>
    <numFmt numFmtId="170" formatCode="ddd\ d\ mmm\ yyyy"/>
    <numFmt numFmtId="171" formatCode="####;\-####;&quot;-&quot;"/>
    <numFmt numFmtId="172" formatCode="&quot;$&quot;#,##0.00;\-&quot;$&quot;##0.00;&quot;$&quot;&quot;-&quot;"/>
    <numFmt numFmtId="173" formatCode="_(&quot;$&quot;* #,##0.00_);_(&quot;$&quot;* \(#,##0.00\);_(&quot;$&quot;* &quot;-&quot;??_);_(@_)"/>
  </numFmts>
  <fonts count="134"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i/>
      <sz val="10"/>
      <color rgb="FFFF0000"/>
      <name val="Arial"/>
      <family val="2"/>
    </font>
    <font>
      <u/>
      <sz val="10"/>
      <color indexed="12"/>
      <name val="Arial"/>
      <family val="2"/>
    </font>
    <font>
      <b/>
      <sz val="11"/>
      <color theme="1"/>
      <name val="Calibri"/>
      <family val="2"/>
      <scheme val="minor"/>
    </font>
    <font>
      <sz val="10"/>
      <name val="Arial"/>
      <family val="2"/>
    </font>
    <font>
      <sz val="11"/>
      <name val="Calibri"/>
      <family val="2"/>
      <scheme val="minor"/>
    </font>
    <font>
      <b/>
      <sz val="9"/>
      <color indexed="81"/>
      <name val="Tahoma"/>
      <family val="2"/>
    </font>
    <font>
      <sz val="9"/>
      <color indexed="81"/>
      <name val="Tahoma"/>
      <family val="2"/>
    </font>
    <font>
      <b/>
      <sz val="11"/>
      <name val="Calibri"/>
      <family val="2"/>
      <scheme val="minor"/>
    </font>
    <font>
      <sz val="9"/>
      <name val="Arial"/>
      <family val="2"/>
    </font>
    <font>
      <u/>
      <sz val="10"/>
      <color theme="10"/>
      <name val="Arial"/>
      <family val="2"/>
    </font>
    <font>
      <b/>
      <sz val="10"/>
      <color rgb="FFFF0000"/>
      <name val="Arial"/>
      <family val="2"/>
    </font>
    <font>
      <b/>
      <sz val="12"/>
      <name val="Arial"/>
      <family val="2"/>
    </font>
    <font>
      <b/>
      <sz val="12"/>
      <color theme="0"/>
      <name val="Arial"/>
      <family val="2"/>
    </font>
    <font>
      <b/>
      <sz val="10"/>
      <color theme="0"/>
      <name val="Arial"/>
      <family val="2"/>
    </font>
    <font>
      <b/>
      <sz val="11"/>
      <color theme="0"/>
      <name val="Calibri"/>
      <family val="2"/>
      <scheme val="minor"/>
    </font>
    <font>
      <sz val="11"/>
      <color rgb="FFFF0000"/>
      <name val="Calibri"/>
      <family val="2"/>
      <scheme val="minor"/>
    </font>
    <font>
      <sz val="10"/>
      <color theme="0"/>
      <name val="Arial"/>
      <family val="2"/>
    </font>
    <font>
      <sz val="10"/>
      <name val="Arial"/>
      <family val="2"/>
    </font>
    <font>
      <sz val="10"/>
      <name val="Calibri"/>
      <family val="2"/>
      <scheme val="minor"/>
    </font>
    <font>
      <b/>
      <sz val="18"/>
      <color theme="3"/>
      <name val="Cambria"/>
      <family val="2"/>
      <scheme val="major"/>
    </font>
    <font>
      <b/>
      <sz val="11"/>
      <color theme="3"/>
      <name val="Calibri"/>
      <family val="2"/>
      <scheme val="minor"/>
    </font>
    <font>
      <sz val="11"/>
      <color rgb="FF3F3F76"/>
      <name val="Calibri"/>
      <family val="2"/>
      <scheme val="minor"/>
    </font>
    <font>
      <b/>
      <sz val="11"/>
      <color rgb="FFFA7D00"/>
      <name val="Calibri"/>
      <family val="2"/>
      <scheme val="minor"/>
    </font>
    <font>
      <u/>
      <sz val="11"/>
      <color theme="10"/>
      <name val="Calibri"/>
      <family val="2"/>
    </font>
    <font>
      <u/>
      <sz val="11"/>
      <color theme="10"/>
      <name val="Calibri"/>
      <family val="2"/>
      <scheme val="minor"/>
    </font>
    <font>
      <sz val="11"/>
      <color indexed="8"/>
      <name val="Calibri"/>
      <family val="2"/>
      <scheme val="minor"/>
    </font>
    <font>
      <sz val="10"/>
      <color indexed="10"/>
      <name val="Arial"/>
      <family val="2"/>
    </font>
    <font>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Courier"/>
      <family val="3"/>
    </font>
    <font>
      <b/>
      <i/>
      <sz val="11"/>
      <color theme="1"/>
      <name val="Calibri"/>
      <family val="2"/>
      <scheme val="minor"/>
    </font>
    <font>
      <u/>
      <sz val="14.3"/>
      <color theme="10"/>
      <name val="Calibri"/>
      <family val="2"/>
    </font>
    <font>
      <b/>
      <u/>
      <sz val="11"/>
      <color theme="1"/>
      <name val="Calibri"/>
      <family val="2"/>
      <scheme val="minor"/>
    </font>
    <font>
      <b/>
      <sz val="11"/>
      <color rgb="FF3F3F76"/>
      <name val="Calibri"/>
      <family val="2"/>
      <scheme val="minor"/>
    </font>
    <font>
      <b/>
      <sz val="12"/>
      <color theme="1"/>
      <name val="Calibri"/>
      <family val="2"/>
    </font>
    <font>
      <b/>
      <sz val="8"/>
      <color rgb="FF000000"/>
      <name val="Calibri"/>
      <family val="2"/>
    </font>
    <font>
      <sz val="11"/>
      <color theme="1"/>
      <name val="Calibri"/>
      <family val="2"/>
    </font>
    <font>
      <b/>
      <sz val="10"/>
      <color theme="1"/>
      <name val="Calibri"/>
      <family val="2"/>
    </font>
    <font>
      <b/>
      <sz val="12"/>
      <color theme="1"/>
      <name val="Calibri"/>
      <family val="2"/>
      <scheme val="minor"/>
    </font>
    <font>
      <sz val="9"/>
      <color theme="1"/>
      <name val="Calibri"/>
      <family val="2"/>
    </font>
    <font>
      <b/>
      <i/>
      <sz val="11"/>
      <color theme="1"/>
      <name val="Calibri"/>
      <family val="2"/>
    </font>
    <font>
      <b/>
      <sz val="12"/>
      <color rgb="FF002F60"/>
      <name val="Calibri"/>
      <family val="2"/>
      <scheme val="minor"/>
    </font>
    <font>
      <sz val="12"/>
      <name val="Calibri"/>
      <family val="2"/>
      <scheme val="minor"/>
    </font>
    <font>
      <b/>
      <sz val="18"/>
      <color theme="0"/>
      <name val="Arial"/>
      <family val="2"/>
    </font>
    <font>
      <sz val="18"/>
      <name val="Arial"/>
      <family val="2"/>
    </font>
    <font>
      <b/>
      <i/>
      <sz val="11"/>
      <color rgb="FFFF0000"/>
      <name val="Arial Black"/>
      <family val="2"/>
    </font>
    <font>
      <b/>
      <sz val="11"/>
      <color theme="3"/>
      <name val="Arial"/>
      <family val="2"/>
    </font>
    <font>
      <b/>
      <i/>
      <sz val="10"/>
      <color rgb="FFFF0000"/>
      <name val="Arial Black"/>
      <family val="2"/>
    </font>
    <font>
      <b/>
      <sz val="18"/>
      <color theme="3"/>
      <name val="Calibri"/>
      <family val="2"/>
      <scheme val="minor"/>
    </font>
    <font>
      <b/>
      <sz val="10"/>
      <color rgb="FFFF0000"/>
      <name val="Times New Roman"/>
      <family val="1"/>
    </font>
    <font>
      <b/>
      <sz val="14"/>
      <color theme="1"/>
      <name val="Calibri"/>
      <family val="2"/>
      <scheme val="minor"/>
    </font>
    <font>
      <b/>
      <i/>
      <sz val="11"/>
      <color rgb="FFFF0000"/>
      <name val="Calibri"/>
      <family val="2"/>
      <scheme val="minor"/>
    </font>
    <font>
      <sz val="10"/>
      <color theme="1"/>
      <name val="Calibri"/>
      <family val="2"/>
      <scheme val="minor"/>
    </font>
    <font>
      <sz val="10"/>
      <color theme="1"/>
      <name val="Calibri"/>
      <family val="2"/>
    </font>
    <font>
      <sz val="10"/>
      <color theme="1"/>
      <name val="Symbol"/>
      <family val="1"/>
      <charset val="2"/>
    </font>
    <font>
      <b/>
      <sz val="10"/>
      <color theme="1"/>
      <name val="Calibri"/>
      <family val="2"/>
      <scheme val="minor"/>
    </font>
    <font>
      <b/>
      <sz val="10"/>
      <color theme="1"/>
      <name val="Symbol"/>
      <family val="1"/>
      <charset val="2"/>
    </font>
    <font>
      <i/>
      <sz val="10"/>
      <color theme="1"/>
      <name val="Calibri"/>
      <family val="2"/>
    </font>
    <font>
      <sz val="10"/>
      <color theme="1"/>
      <name val="Times New Roman"/>
      <family val="1"/>
    </font>
    <font>
      <b/>
      <i/>
      <sz val="10"/>
      <color theme="1"/>
      <name val="Calibri"/>
      <family val="2"/>
    </font>
    <font>
      <b/>
      <sz val="10"/>
      <name val="Arial Black"/>
      <family val="2"/>
    </font>
    <font>
      <b/>
      <sz val="10"/>
      <color rgb="FFFF0000"/>
      <name val="Arial Black"/>
      <family val="2"/>
    </font>
    <font>
      <b/>
      <i/>
      <sz val="10"/>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b/>
      <sz val="10"/>
      <color theme="0"/>
      <name val="Calibri"/>
      <family val="2"/>
      <scheme val="minor"/>
    </font>
    <font>
      <b/>
      <sz val="10"/>
      <color theme="3"/>
      <name val="Arial"/>
      <family val="2"/>
    </font>
    <font>
      <sz val="11"/>
      <color theme="2" tint="-9.9978637043366805E-2"/>
      <name val="Calibri"/>
      <family val="2"/>
      <scheme val="minor"/>
    </font>
    <font>
      <b/>
      <sz val="12"/>
      <name val="Calibri"/>
      <family val="2"/>
      <scheme val="minor"/>
    </font>
    <font>
      <b/>
      <sz val="11"/>
      <color theme="1"/>
      <name val="Calibri"/>
      <family val="2"/>
    </font>
    <font>
      <b/>
      <sz val="10"/>
      <color theme="1"/>
      <name val="Arial Black"/>
      <family val="2"/>
    </font>
    <font>
      <sz val="9"/>
      <color theme="0"/>
      <name val="Calibri"/>
      <family val="2"/>
      <scheme val="minor"/>
    </font>
    <font>
      <b/>
      <i/>
      <sz val="11"/>
      <color theme="0"/>
      <name val="Calibri"/>
      <family val="2"/>
      <scheme val="minor"/>
    </font>
    <font>
      <b/>
      <i/>
      <sz val="12"/>
      <color theme="1"/>
      <name val="Calibri"/>
      <family val="2"/>
      <scheme val="minor"/>
    </font>
    <font>
      <b/>
      <sz val="13"/>
      <color theme="1"/>
      <name val="Calibri"/>
      <family val="2"/>
      <scheme val="minor"/>
    </font>
    <font>
      <b/>
      <i/>
      <sz val="13"/>
      <color theme="0"/>
      <name val="Calibri"/>
      <family val="2"/>
      <scheme val="minor"/>
    </font>
    <font>
      <b/>
      <i/>
      <sz val="13"/>
      <color theme="1"/>
      <name val="Calibri"/>
      <family val="2"/>
      <scheme val="minor"/>
    </font>
    <font>
      <b/>
      <sz val="16"/>
      <color theme="1"/>
      <name val="Calibri"/>
      <family val="2"/>
      <scheme val="minor"/>
    </font>
    <font>
      <b/>
      <i/>
      <sz val="11"/>
      <color rgb="FFFF0000"/>
      <name val="Calibri"/>
      <family val="2"/>
    </font>
    <font>
      <b/>
      <sz val="14"/>
      <name val="Calibri"/>
      <family val="2"/>
      <scheme val="minor"/>
    </font>
    <font>
      <b/>
      <sz val="14"/>
      <name val="Arial"/>
      <family val="2"/>
    </font>
    <font>
      <u/>
      <sz val="12"/>
      <color theme="10"/>
      <name val="Calibri"/>
      <family val="2"/>
    </font>
    <font>
      <b/>
      <i/>
      <sz val="8"/>
      <color rgb="FFFF0000"/>
      <name val="Arial"/>
      <family val="2"/>
    </font>
    <font>
      <sz val="7"/>
      <name val="Arial"/>
      <family val="2"/>
    </font>
    <font>
      <sz val="8"/>
      <name val="Wingdings"/>
      <charset val="2"/>
    </font>
    <font>
      <b/>
      <sz val="10"/>
      <color theme="0"/>
      <name val="Times New Roman"/>
      <family val="1"/>
    </font>
    <font>
      <b/>
      <sz val="10"/>
      <color rgb="FFFFFF00"/>
      <name val="Times New Roman"/>
      <family val="1"/>
    </font>
    <font>
      <b/>
      <sz val="10"/>
      <name val="Times New Roman"/>
      <family val="1"/>
    </font>
    <font>
      <sz val="12"/>
      <color theme="1"/>
      <name val="Calibri"/>
      <family val="2"/>
      <scheme val="minor"/>
    </font>
    <font>
      <b/>
      <sz val="18"/>
      <color theme="1"/>
      <name val="Calibri"/>
      <family val="2"/>
      <scheme val="minor"/>
    </font>
    <font>
      <sz val="8"/>
      <color theme="1"/>
      <name val="Calibri"/>
      <family val="2"/>
      <scheme val="minor"/>
    </font>
    <font>
      <sz val="10"/>
      <color theme="3"/>
      <name val="Arial"/>
      <family val="2"/>
    </font>
    <font>
      <b/>
      <u/>
      <sz val="11"/>
      <name val="Arial"/>
      <family val="2"/>
    </font>
    <font>
      <b/>
      <u/>
      <sz val="10"/>
      <color rgb="FFFF0000"/>
      <name val="Arial"/>
      <family val="2"/>
    </font>
    <font>
      <b/>
      <sz val="11"/>
      <color theme="3" tint="0.39997558519241921"/>
      <name val="Calibri"/>
      <family val="2"/>
      <scheme val="minor"/>
    </font>
    <font>
      <b/>
      <u/>
      <sz val="10"/>
      <name val="Arial"/>
      <family val="2"/>
    </font>
    <font>
      <i/>
      <sz val="10"/>
      <color rgb="FFFF0000"/>
      <name val="Arial"/>
      <family val="2"/>
    </font>
    <font>
      <b/>
      <sz val="11"/>
      <color theme="0"/>
      <name val="Arial"/>
      <family val="2"/>
    </font>
    <font>
      <b/>
      <sz val="9"/>
      <name val="Arial"/>
      <family val="2"/>
    </font>
    <font>
      <sz val="9"/>
      <color indexed="8"/>
      <name val="Arial"/>
      <family val="2"/>
    </font>
    <font>
      <sz val="10"/>
      <color indexed="8"/>
      <name val="Arial"/>
      <family val="2"/>
    </font>
    <font>
      <b/>
      <sz val="18"/>
      <name val="Calibri"/>
      <family val="2"/>
      <scheme val="minor"/>
    </font>
    <font>
      <b/>
      <sz val="12"/>
      <color theme="0"/>
      <name val="Calibri"/>
      <family val="2"/>
      <scheme val="minor"/>
    </font>
    <font>
      <b/>
      <sz val="11"/>
      <color rgb="FFFF0000"/>
      <name val="Calibri"/>
      <family val="2"/>
      <scheme val="minor"/>
    </font>
    <font>
      <b/>
      <sz val="12"/>
      <color theme="3"/>
      <name val="Calibri"/>
      <family val="2"/>
      <scheme val="minor"/>
    </font>
    <font>
      <b/>
      <u/>
      <sz val="14.3"/>
      <color theme="1" tint="0.14996795556505021"/>
      <name val="Calibri"/>
      <family val="2"/>
    </font>
    <font>
      <b/>
      <sz val="12"/>
      <color rgb="FFFF0000"/>
      <name val="Times New Roman"/>
      <family val="1"/>
    </font>
    <font>
      <b/>
      <i/>
      <sz val="11"/>
      <color theme="5" tint="-0.249977111117893"/>
      <name val="Calibri"/>
      <family val="2"/>
      <scheme val="minor"/>
    </font>
    <font>
      <b/>
      <i/>
      <sz val="11"/>
      <color theme="9" tint="-0.499984740745262"/>
      <name val="Calibri"/>
      <family val="2"/>
      <scheme val="minor"/>
    </font>
    <font>
      <b/>
      <i/>
      <sz val="14"/>
      <color rgb="FFFF0000"/>
      <name val="Calibri"/>
      <family val="2"/>
      <scheme val="minor"/>
    </font>
    <font>
      <b/>
      <i/>
      <sz val="11"/>
      <name val="Calibri"/>
      <family val="2"/>
      <scheme val="minor"/>
    </font>
    <font>
      <b/>
      <sz val="20"/>
      <color theme="1"/>
      <name val="Calibri"/>
      <family val="2"/>
      <scheme val="minor"/>
    </font>
    <font>
      <b/>
      <u/>
      <sz val="20"/>
      <color rgb="FFFF0000"/>
      <name val="Calibri"/>
      <family val="2"/>
      <scheme val="minor"/>
    </font>
    <font>
      <u/>
      <sz val="14.3"/>
      <name val="Calibri"/>
      <family val="2"/>
    </font>
    <font>
      <i/>
      <sz val="10"/>
      <name val="Arial"/>
      <family val="2"/>
    </font>
    <font>
      <b/>
      <i/>
      <sz val="10"/>
      <name val="Arial"/>
      <family val="2"/>
    </font>
    <font>
      <sz val="10"/>
      <color theme="1"/>
      <name val="Arial"/>
      <family val="2"/>
    </font>
    <font>
      <sz val="10"/>
      <color rgb="FFFF0000"/>
      <name val="Arial"/>
      <family val="2"/>
    </font>
    <font>
      <sz val="10"/>
      <color theme="0"/>
      <name val="Calibri"/>
      <family val="2"/>
      <scheme val="minor"/>
    </font>
    <font>
      <b/>
      <sz val="16"/>
      <color rgb="FFFF0000"/>
      <name val="Calibri"/>
      <family val="2"/>
      <scheme val="minor"/>
    </font>
  </fonts>
  <fills count="83">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CC"/>
        <bgColor indexed="64"/>
      </patternFill>
    </fill>
    <fill>
      <patternFill patternType="solid">
        <fgColor theme="0"/>
        <bgColor theme="4" tint="0.79998168889431442"/>
      </patternFill>
    </fill>
    <fill>
      <patternFill patternType="solid">
        <fgColor theme="6"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CCFF"/>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indexed="42"/>
        <bgColor indexed="64"/>
      </patternFill>
    </fill>
    <fill>
      <patternFill patternType="solid">
        <fgColor indexed="41"/>
        <bgColor indexed="64"/>
      </patternFill>
    </fill>
    <fill>
      <patternFill patternType="solid">
        <fgColor theme="4" tint="0.39997558519241921"/>
        <bgColor indexed="64"/>
      </patternFill>
    </fill>
    <fill>
      <patternFill patternType="solid">
        <fgColor rgb="FFFFFF9B"/>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99FF"/>
        <bgColor indexed="64"/>
      </patternFill>
    </fill>
    <fill>
      <patternFill patternType="solid">
        <fgColor theme="8" tint="0.59999389629810485"/>
        <bgColor indexed="64"/>
      </patternFill>
    </fill>
    <fill>
      <patternFill patternType="solid">
        <fgColor rgb="FF62A4D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0"/>
      </patternFill>
    </fill>
    <fill>
      <patternFill patternType="solid">
        <fgColor theme="2" tint="-0.749992370372631"/>
        <bgColor indexed="64"/>
      </patternFill>
    </fill>
    <fill>
      <patternFill patternType="solid">
        <fgColor rgb="FFFFFF99"/>
        <bgColor indexed="64"/>
      </patternFill>
    </fill>
    <fill>
      <patternFill patternType="solid">
        <fgColor rgb="FFFBDBFD"/>
        <bgColor indexed="64"/>
      </patternFill>
    </fill>
    <fill>
      <patternFill patternType="solid">
        <fgColor rgb="FFFBDEC1"/>
        <bgColor indexed="64"/>
      </patternFill>
    </fill>
    <fill>
      <patternFill patternType="solid">
        <fgColor theme="3" tint="-0.249977111117893"/>
        <bgColor indexed="64"/>
      </patternFill>
    </fill>
    <fill>
      <patternFill patternType="solid">
        <fgColor rgb="FFCCFFCC"/>
        <bgColor indexed="64"/>
      </patternFill>
    </fill>
    <fill>
      <patternFill patternType="solid">
        <fgColor theme="9" tint="-0.249977111117893"/>
        <bgColor indexed="64"/>
      </patternFill>
    </fill>
    <fill>
      <patternFill patternType="solid">
        <fgColor rgb="FF99CCFF"/>
        <bgColor indexed="64"/>
      </patternFill>
    </fill>
    <fill>
      <patternFill patternType="solid">
        <fgColor rgb="FFE05206"/>
        <bgColor indexed="64"/>
      </patternFill>
    </fill>
    <fill>
      <gradientFill degree="90">
        <stop position="0">
          <color theme="0"/>
        </stop>
        <stop position="1">
          <color theme="3" tint="0.59999389629810485"/>
        </stop>
      </gradientFill>
    </fill>
    <fill>
      <gradientFill degree="90">
        <stop position="0">
          <color theme="0"/>
        </stop>
        <stop position="1">
          <color theme="5" tint="0.80001220740379042"/>
        </stop>
      </gradientFill>
    </fill>
  </fills>
  <borders count="9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DashDotDot">
        <color indexed="64"/>
      </bottom>
      <diagonal/>
    </border>
    <border>
      <left/>
      <right/>
      <top/>
      <bottom style="mediumDashDotDot">
        <color indexed="64"/>
      </bottom>
      <diagonal/>
    </border>
    <border>
      <left/>
      <right style="medium">
        <color indexed="64"/>
      </right>
      <top/>
      <bottom style="mediumDashDotDot">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indexed="64"/>
      </left>
      <right style="thin">
        <color indexed="64"/>
      </right>
      <top style="medium">
        <color indexed="64"/>
      </top>
      <bottom style="medium">
        <color indexed="64"/>
      </bottom>
      <diagonal/>
    </border>
    <border>
      <left style="double">
        <color auto="1"/>
      </left>
      <right/>
      <top style="double">
        <color auto="1"/>
      </top>
      <bottom style="thin">
        <color auto="1"/>
      </bottom>
      <diagonal/>
    </border>
    <border>
      <left style="hair">
        <color indexed="64"/>
      </left>
      <right/>
      <top style="double">
        <color auto="1"/>
      </top>
      <bottom style="hair">
        <color indexed="64"/>
      </bottom>
      <diagonal/>
    </border>
    <border>
      <left/>
      <right/>
      <top style="double">
        <color auto="1"/>
      </top>
      <bottom style="hair">
        <color indexed="64"/>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top style="thin">
        <color auto="1"/>
      </top>
      <bottom style="thin">
        <color auto="1"/>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double">
        <color auto="1"/>
      </bottom>
      <diagonal/>
    </border>
    <border>
      <left/>
      <right/>
      <top style="hair">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thick">
        <color theme="0" tint="-0.34998626667073579"/>
      </left>
      <right style="thin">
        <color theme="0" tint="-0.14996795556505021"/>
      </right>
      <top style="thick">
        <color theme="0" tint="-0.34998626667073579"/>
      </top>
      <bottom style="thick">
        <color theme="0" tint="-0.34998626667073579"/>
      </bottom>
      <diagonal/>
    </border>
    <border>
      <left style="thin">
        <color theme="0" tint="-0.14996795556505021"/>
      </left>
      <right style="thin">
        <color theme="0" tint="-0.14996795556505021"/>
      </right>
      <top style="thick">
        <color theme="0" tint="-0.34998626667073579"/>
      </top>
      <bottom style="thick">
        <color theme="0" tint="-0.34998626667073579"/>
      </bottom>
      <diagonal/>
    </border>
    <border>
      <left style="thin">
        <color theme="0" tint="-0.14996795556505021"/>
      </left>
      <right style="thick">
        <color theme="0" tint="-0.34998626667073579"/>
      </right>
      <top style="thick">
        <color theme="0" tint="-0.34998626667073579"/>
      </top>
      <bottom style="thick">
        <color theme="0" tint="-0.34998626667073579"/>
      </bottom>
      <diagonal/>
    </border>
    <border>
      <left/>
      <right/>
      <top style="thin">
        <color theme="0" tint="-0.14996795556505021"/>
      </top>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n">
        <color theme="0" tint="-0.14996795556505021"/>
      </right>
      <top style="thick">
        <color theme="0" tint="-0.34998626667073579"/>
      </top>
      <bottom style="thick">
        <color theme="0" tint="-0.34998626667073579"/>
      </bottom>
      <diagonal/>
    </border>
    <border>
      <left style="thin">
        <color theme="0" tint="-0.14996795556505021"/>
      </left>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right/>
      <top style="thin">
        <color theme="0" tint="-0.24994659260841701"/>
      </top>
      <bottom style="thin">
        <color theme="0" tint="-0.24994659260841701"/>
      </bottom>
      <diagonal/>
    </border>
    <border>
      <left/>
      <right style="thick">
        <color theme="0" tint="-0.34998626667073579"/>
      </right>
      <top style="thick">
        <color theme="0" tint="-0.34998626667073579"/>
      </top>
      <bottom style="thick">
        <color theme="0" tint="-0.34998626667073579"/>
      </bottom>
      <diagonal/>
    </border>
    <border>
      <left/>
      <right/>
      <top style="thin">
        <color theme="0" tint="-0.24994659260841701"/>
      </top>
      <bottom style="thin">
        <color theme="0" tint="-0.14996795556505021"/>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1594">
    <xf numFmtId="0" fontId="0"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16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4" fillId="0" borderId="0" applyNumberFormat="0" applyFill="0" applyBorder="0" applyAlignment="0" applyProtection="0"/>
    <xf numFmtId="0" fontId="22" fillId="0" borderId="0"/>
    <xf numFmtId="44" fontId="22" fillId="0" borderId="0" applyFont="0" applyFill="0" applyBorder="0" applyAlignment="0" applyProtection="0"/>
    <xf numFmtId="43" fontId="1" fillId="0" borderId="0" applyFont="0" applyFill="0" applyBorder="0" applyAlignment="0" applyProtection="0"/>
    <xf numFmtId="0" fontId="26" fillId="36" borderId="21" applyNumberFormat="0" applyAlignment="0" applyProtection="0"/>
    <xf numFmtId="0" fontId="27" fillId="3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8" fillId="0" borderId="0" applyNumberFormat="0" applyFill="0" applyBorder="0" applyAlignment="0" applyProtection="0">
      <alignment vertical="top"/>
      <protection locked="0"/>
    </xf>
    <xf numFmtId="0" fontId="1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3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30" fillId="0" borderId="0"/>
    <xf numFmtId="0" fontId="2" fillId="0" borderId="0"/>
    <xf numFmtId="0" fontId="1" fillId="0" borderId="0"/>
    <xf numFmtId="0" fontId="2" fillId="0" borderId="0"/>
    <xf numFmtId="0" fontId="2" fillId="0" borderId="0"/>
    <xf numFmtId="0" fontId="30" fillId="0" borderId="0"/>
    <xf numFmtId="0" fontId="2" fillId="0" borderId="0"/>
    <xf numFmtId="0"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1" fillId="0" borderId="0"/>
    <xf numFmtId="0" fontId="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22" applyNumberFormat="0" applyFont="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3" fillId="0" borderId="24" applyNumberFormat="0" applyFill="0" applyAlignment="0" applyProtection="0"/>
    <xf numFmtId="0" fontId="34" fillId="0" borderId="25"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35" fillId="40" borderId="0" applyNumberFormat="0" applyBorder="0" applyAlignment="0" applyProtection="0"/>
    <xf numFmtId="0" fontId="36" fillId="41" borderId="0" applyNumberFormat="0" applyBorder="0" applyAlignment="0" applyProtection="0"/>
    <xf numFmtId="0" fontId="37" fillId="42" borderId="0" applyNumberFormat="0" applyBorder="0" applyAlignment="0" applyProtection="0"/>
    <xf numFmtId="0" fontId="38" fillId="37" borderId="27" applyNumberFormat="0" applyAlignment="0" applyProtection="0"/>
    <xf numFmtId="0" fontId="39" fillId="0" borderId="28" applyNumberFormat="0" applyFill="0" applyAlignment="0" applyProtection="0"/>
    <xf numFmtId="0" fontId="19" fillId="43" borderId="29" applyNumberFormat="0" applyAlignment="0" applyProtection="0"/>
    <xf numFmtId="0" fontId="20" fillId="0" borderId="0" applyNumberFormat="0" applyFill="0" applyBorder="0" applyAlignment="0" applyProtection="0"/>
    <xf numFmtId="0" fontId="1" fillId="38" borderId="22" applyNumberFormat="0" applyFont="0" applyAlignment="0" applyProtection="0"/>
    <xf numFmtId="0" fontId="40" fillId="0" borderId="0" applyNumberFormat="0" applyFill="0" applyBorder="0" applyAlignment="0" applyProtection="0"/>
    <xf numFmtId="0" fontId="7" fillId="0" borderId="30" applyNumberFormat="0" applyFill="0" applyAlignment="0" applyProtection="0"/>
    <xf numFmtId="0" fontId="4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41" fillId="63" borderId="0" applyNumberFormat="0" applyBorder="0" applyAlignment="0" applyProtection="0"/>
    <xf numFmtId="0" fontId="4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41" fillId="67" borderId="0" applyNumberFormat="0" applyBorder="0" applyAlignment="0" applyProtection="0"/>
    <xf numFmtId="0" fontId="42" fillId="0" borderId="0"/>
    <xf numFmtId="0" fontId="44"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30" fillId="0" borderId="0"/>
    <xf numFmtId="0" fontId="2" fillId="0" borderId="0"/>
    <xf numFmtId="0" fontId="2" fillId="0" borderId="0"/>
    <xf numFmtId="0" fontId="2" fillId="0" borderId="0"/>
    <xf numFmtId="0" fontId="2" fillId="0" borderId="0"/>
    <xf numFmtId="0" fontId="31" fillId="0" borderId="0"/>
    <xf numFmtId="0" fontId="2" fillId="0" borderId="0"/>
    <xf numFmtId="0" fontId="31" fillId="0" borderId="0"/>
    <xf numFmtId="0" fontId="2" fillId="0" borderId="0"/>
    <xf numFmtId="0" fontId="2" fillId="0" borderId="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2" fillId="0" borderId="0"/>
    <xf numFmtId="0" fontId="31" fillId="0" borderId="0"/>
    <xf numFmtId="0" fontId="2" fillId="0" borderId="0"/>
    <xf numFmtId="0" fontId="31" fillId="0" borderId="0"/>
    <xf numFmtId="0" fontId="31" fillId="0" borderId="0"/>
    <xf numFmtId="0" fontId="2" fillId="0" borderId="0"/>
    <xf numFmtId="0" fontId="31" fillId="0" borderId="0"/>
    <xf numFmtId="44" fontId="2" fillId="0" borderId="0" applyFont="0" applyFill="0" applyBorder="0" applyAlignment="0" applyProtection="0"/>
    <xf numFmtId="0" fontId="2" fillId="0" borderId="0"/>
    <xf numFmtId="9" fontId="1" fillId="0" borderId="0" applyFont="0" applyFill="0" applyBorder="0" applyAlignment="0" applyProtection="0"/>
    <xf numFmtId="44" fontId="1" fillId="0" borderId="0" applyFont="0" applyFill="0" applyBorder="0" applyAlignment="0" applyProtection="0"/>
    <xf numFmtId="0" fontId="2" fillId="0" borderId="0"/>
  </cellStyleXfs>
  <cellXfs count="1040">
    <xf numFmtId="0" fontId="0" fillId="0" borderId="0" xfId="0"/>
    <xf numFmtId="0" fontId="8" fillId="0" borderId="0" xfId="461" applyAlignment="1" applyProtection="1">
      <alignment vertical="center"/>
    </xf>
    <xf numFmtId="0" fontId="8" fillId="0" borderId="0" xfId="461" applyBorder="1" applyAlignment="1" applyProtection="1">
      <alignment horizontal="center" vertical="center" wrapText="1"/>
    </xf>
    <xf numFmtId="0" fontId="8" fillId="0" borderId="0" xfId="461" applyAlignment="1">
      <alignment horizontal="center" vertical="center"/>
    </xf>
    <xf numFmtId="0" fontId="7" fillId="0" borderId="0" xfId="0" applyFont="1" applyAlignment="1">
      <alignment vertical="center"/>
    </xf>
    <xf numFmtId="0" fontId="0" fillId="0" borderId="0" xfId="0" applyAlignment="1">
      <alignment vertical="center"/>
    </xf>
    <xf numFmtId="0" fontId="8" fillId="0" borderId="0" xfId="461" applyBorder="1" applyAlignment="1" applyProtection="1">
      <alignment vertical="center" wrapText="1"/>
    </xf>
    <xf numFmtId="0" fontId="8" fillId="0" borderId="0" xfId="461" applyAlignment="1">
      <alignment vertical="center"/>
    </xf>
    <xf numFmtId="0" fontId="3" fillId="0" borderId="0" xfId="461" applyFont="1" applyAlignment="1">
      <alignment vertical="center"/>
    </xf>
    <xf numFmtId="0" fontId="0" fillId="0" borderId="0" xfId="0" applyAlignment="1">
      <alignment horizontal="center" vertical="center"/>
    </xf>
    <xf numFmtId="0" fontId="5" fillId="0" borderId="0" xfId="461" applyFont="1" applyAlignment="1" applyProtection="1">
      <alignment vertical="center"/>
    </xf>
    <xf numFmtId="0" fontId="0" fillId="0" borderId="0" xfId="0" applyAlignment="1" applyProtection="1">
      <alignment vertical="center"/>
    </xf>
    <xf numFmtId="14" fontId="2" fillId="0" borderId="0" xfId="104" applyNumberFormat="1" applyFont="1" applyAlignment="1" applyProtection="1">
      <alignment vertical="center"/>
    </xf>
    <xf numFmtId="0" fontId="2" fillId="0" borderId="0" xfId="104" applyFont="1" applyAlignment="1" applyProtection="1">
      <alignment vertical="center"/>
      <protection hidden="1"/>
    </xf>
    <xf numFmtId="168" fontId="3" fillId="24" borderId="0" xfId="392" applyNumberFormat="1" applyFont="1" applyFill="1" applyBorder="1" applyAlignment="1" applyProtection="1">
      <alignment horizontal="right" vertical="center" wrapText="1"/>
      <protection hidden="1"/>
    </xf>
    <xf numFmtId="0" fontId="2" fillId="23" borderId="0" xfId="104" applyFont="1" applyFill="1" applyBorder="1" applyAlignment="1" applyProtection="1">
      <alignment vertical="center" wrapText="1"/>
      <protection hidden="1"/>
    </xf>
    <xf numFmtId="0" fontId="2" fillId="0" borderId="0" xfId="104" applyNumberFormat="1" applyFont="1" applyAlignment="1" applyProtection="1">
      <alignment vertical="center"/>
      <protection hidden="1"/>
    </xf>
    <xf numFmtId="0" fontId="2" fillId="0" borderId="0" xfId="104" applyFont="1" applyAlignment="1" applyProtection="1">
      <alignment horizontal="right" vertical="center"/>
      <protection hidden="1"/>
    </xf>
    <xf numFmtId="14" fontId="2" fillId="0" borderId="0" xfId="104" applyNumberFormat="1" applyFont="1" applyAlignment="1" applyProtection="1">
      <alignment vertical="center"/>
      <protection hidden="1"/>
    </xf>
    <xf numFmtId="0" fontId="2" fillId="0" borderId="0" xfId="104" applyFont="1" applyFill="1" applyBorder="1" applyAlignment="1" applyProtection="1">
      <alignment vertical="center" wrapText="1"/>
      <protection hidden="1"/>
    </xf>
    <xf numFmtId="166" fontId="9" fillId="0" borderId="0" xfId="3" applyNumberFormat="1" applyFont="1" applyAlignment="1" applyProtection="1">
      <alignment vertical="center"/>
      <protection hidden="1"/>
    </xf>
    <xf numFmtId="0" fontId="2" fillId="23" borderId="0" xfId="104" applyFont="1" applyFill="1" applyBorder="1" applyAlignment="1" applyProtection="1">
      <alignment horizontal="left" vertical="center" wrapText="1"/>
      <protection hidden="1"/>
    </xf>
    <xf numFmtId="2" fontId="2" fillId="0" borderId="0" xfId="104" applyNumberFormat="1" applyFont="1" applyAlignment="1" applyProtection="1">
      <alignment vertical="center"/>
      <protection hidden="1"/>
    </xf>
    <xf numFmtId="44" fontId="9" fillId="0" borderId="0" xfId="48" applyFont="1" applyAlignment="1" applyProtection="1">
      <alignment vertical="center"/>
      <protection hidden="1"/>
    </xf>
    <xf numFmtId="43" fontId="2" fillId="8" borderId="0" xfId="104" applyNumberFormat="1" applyFont="1" applyFill="1" applyAlignment="1" applyProtection="1">
      <alignment vertical="center"/>
      <protection hidden="1"/>
    </xf>
    <xf numFmtId="43" fontId="2" fillId="11" borderId="0" xfId="104" applyNumberFormat="1" applyFont="1" applyFill="1" applyAlignment="1" applyProtection="1">
      <alignment vertical="center"/>
      <protection hidden="1"/>
    </xf>
    <xf numFmtId="43" fontId="2" fillId="15" borderId="0" xfId="104" applyNumberFormat="1" applyFont="1" applyFill="1" applyAlignment="1" applyProtection="1">
      <alignment vertical="center"/>
      <protection hidden="1"/>
    </xf>
    <xf numFmtId="43" fontId="2" fillId="13" borderId="0" xfId="104" applyNumberFormat="1" applyFont="1" applyFill="1" applyAlignment="1" applyProtection="1">
      <alignment vertical="center"/>
      <protection hidden="1"/>
    </xf>
    <xf numFmtId="43" fontId="2" fillId="26" borderId="0" xfId="104" applyNumberFormat="1" applyFont="1" applyFill="1" applyAlignment="1" applyProtection="1">
      <alignment vertical="center"/>
      <protection hidden="1"/>
    </xf>
    <xf numFmtId="43" fontId="2" fillId="10" borderId="0" xfId="104" applyNumberFormat="1" applyFont="1" applyFill="1" applyAlignment="1" applyProtection="1">
      <alignment vertical="center"/>
      <protection hidden="1"/>
    </xf>
    <xf numFmtId="43" fontId="2" fillId="31" borderId="0" xfId="104" applyNumberFormat="1" applyFont="1" applyFill="1" applyAlignment="1" applyProtection="1">
      <alignment vertical="center"/>
      <protection hidden="1"/>
    </xf>
    <xf numFmtId="43" fontId="2" fillId="2" borderId="0" xfId="104" applyNumberFormat="1" applyFont="1" applyFill="1" applyAlignment="1" applyProtection="1">
      <alignment vertical="center"/>
      <protection hidden="1"/>
    </xf>
    <xf numFmtId="43" fontId="2" fillId="21" borderId="0" xfId="104" applyNumberFormat="1" applyFont="1" applyFill="1" applyAlignment="1" applyProtection="1">
      <alignment vertical="center"/>
      <protection hidden="1"/>
    </xf>
    <xf numFmtId="43" fontId="2" fillId="17" borderId="0" xfId="104" applyNumberFormat="1" applyFont="1" applyFill="1" applyAlignment="1" applyProtection="1">
      <alignment vertical="center"/>
      <protection hidden="1"/>
    </xf>
    <xf numFmtId="43" fontId="2" fillId="8" borderId="0" xfId="3" applyFont="1" applyFill="1" applyAlignment="1" applyProtection="1">
      <alignment vertical="center"/>
      <protection hidden="1"/>
    </xf>
    <xf numFmtId="43" fontId="2" fillId="11" borderId="0" xfId="3" applyFont="1" applyFill="1" applyAlignment="1" applyProtection="1">
      <alignment vertical="center"/>
      <protection hidden="1"/>
    </xf>
    <xf numFmtId="43" fontId="2" fillId="15" borderId="0" xfId="3" applyFont="1" applyFill="1" applyAlignment="1" applyProtection="1">
      <alignment vertical="center"/>
      <protection hidden="1"/>
    </xf>
    <xf numFmtId="43" fontId="2" fillId="13" borderId="0" xfId="3" applyFont="1" applyFill="1" applyAlignment="1" applyProtection="1">
      <alignment vertical="center"/>
      <protection hidden="1"/>
    </xf>
    <xf numFmtId="43" fontId="2" fillId="26" borderId="0" xfId="3" applyFont="1" applyFill="1" applyAlignment="1" applyProtection="1">
      <alignment vertical="center"/>
      <protection hidden="1"/>
    </xf>
    <xf numFmtId="43" fontId="2" fillId="10" borderId="0" xfId="3" applyFont="1" applyFill="1" applyAlignment="1" applyProtection="1">
      <alignment vertical="center"/>
      <protection hidden="1"/>
    </xf>
    <xf numFmtId="43" fontId="2" fillId="31" borderId="0" xfId="3" applyFont="1" applyFill="1" applyAlignment="1" applyProtection="1">
      <alignment vertical="center"/>
      <protection hidden="1"/>
    </xf>
    <xf numFmtId="43" fontId="2" fillId="2" borderId="0" xfId="3" applyFont="1" applyFill="1" applyAlignment="1" applyProtection="1">
      <alignment vertical="center"/>
      <protection hidden="1"/>
    </xf>
    <xf numFmtId="43" fontId="2" fillId="21" borderId="0" xfId="3" applyFont="1" applyFill="1" applyAlignment="1" applyProtection="1">
      <alignment vertical="center"/>
      <protection hidden="1"/>
    </xf>
    <xf numFmtId="43" fontId="2" fillId="17" borderId="0" xfId="3" applyFont="1" applyFill="1" applyAlignment="1" applyProtection="1">
      <alignment vertical="center"/>
      <protection hidden="1"/>
    </xf>
    <xf numFmtId="0" fontId="3" fillId="19" borderId="1" xfId="104" applyFont="1" applyFill="1" applyBorder="1" applyAlignment="1" applyProtection="1">
      <alignment vertical="center"/>
      <protection hidden="1"/>
    </xf>
    <xf numFmtId="166" fontId="2" fillId="12" borderId="0" xfId="3" applyNumberFormat="1" applyFont="1" applyFill="1" applyAlignment="1" applyProtection="1">
      <alignment vertical="center"/>
      <protection hidden="1"/>
    </xf>
    <xf numFmtId="14" fontId="2" fillId="12" borderId="0" xfId="104" applyNumberFormat="1" applyFont="1" applyFill="1" applyAlignment="1" applyProtection="1">
      <alignment vertical="center"/>
      <protection hidden="1"/>
    </xf>
    <xf numFmtId="0" fontId="2" fillId="0" borderId="0" xfId="104" applyFont="1" applyFill="1" applyAlignment="1" applyProtection="1">
      <alignment vertical="center"/>
      <protection hidden="1"/>
    </xf>
    <xf numFmtId="43" fontId="2" fillId="12" borderId="0" xfId="3" applyNumberFormat="1" applyFont="1" applyFill="1" applyAlignment="1" applyProtection="1">
      <alignment vertical="center"/>
      <protection hidden="1"/>
    </xf>
    <xf numFmtId="43" fontId="2" fillId="12" borderId="0" xfId="3" applyFont="1" applyFill="1" applyAlignment="1" applyProtection="1">
      <alignment vertical="center"/>
      <protection hidden="1"/>
    </xf>
    <xf numFmtId="166" fontId="2" fillId="12" borderId="0" xfId="3" applyNumberFormat="1" applyFont="1" applyFill="1" applyAlignment="1" applyProtection="1">
      <alignment vertical="center" wrapText="1"/>
      <protection hidden="1"/>
    </xf>
    <xf numFmtId="0" fontId="2" fillId="12" borderId="0" xfId="104" applyNumberFormat="1" applyFont="1" applyFill="1" applyAlignment="1" applyProtection="1">
      <alignment horizontal="right" vertical="center" wrapText="1"/>
      <protection hidden="1"/>
    </xf>
    <xf numFmtId="0" fontId="2" fillId="0" borderId="0" xfId="104" applyFont="1" applyAlignment="1" applyProtection="1">
      <alignment vertical="center" wrapText="1"/>
      <protection hidden="1"/>
    </xf>
    <xf numFmtId="0" fontId="2" fillId="0" borderId="0" xfId="104" applyFont="1" applyFill="1" applyAlignment="1" applyProtection="1">
      <alignment vertical="center" wrapText="1"/>
      <protection hidden="1"/>
    </xf>
    <xf numFmtId="0" fontId="3" fillId="19" borderId="1" xfId="104" applyFont="1" applyFill="1" applyBorder="1" applyAlignment="1" applyProtection="1">
      <alignment horizontal="center" vertical="center"/>
      <protection hidden="1"/>
    </xf>
    <xf numFmtId="0" fontId="3" fillId="12" borderId="0" xfId="104" applyFont="1" applyFill="1" applyAlignment="1" applyProtection="1">
      <alignment vertical="center"/>
      <protection hidden="1"/>
    </xf>
    <xf numFmtId="0" fontId="2" fillId="12" borderId="0" xfId="104" applyFont="1" applyFill="1" applyAlignment="1" applyProtection="1">
      <alignment vertical="center"/>
      <protection hidden="1"/>
    </xf>
    <xf numFmtId="0" fontId="3" fillId="34" borderId="0" xfId="104" applyFont="1" applyFill="1" applyAlignment="1" applyProtection="1">
      <alignment vertical="center"/>
      <protection hidden="1"/>
    </xf>
    <xf numFmtId="43" fontId="3" fillId="34" borderId="0" xfId="3" applyFont="1" applyFill="1" applyAlignment="1" applyProtection="1">
      <alignment vertical="center"/>
      <protection hidden="1"/>
    </xf>
    <xf numFmtId="43" fontId="3" fillId="19" borderId="1" xfId="3" applyFont="1" applyFill="1" applyBorder="1" applyAlignment="1" applyProtection="1">
      <alignment vertical="center"/>
      <protection hidden="1"/>
    </xf>
    <xf numFmtId="44" fontId="2" fillId="0" borderId="0" xfId="104" applyNumberFormat="1" applyFont="1" applyAlignment="1" applyProtection="1">
      <alignment vertical="center"/>
      <protection hidden="1"/>
    </xf>
    <xf numFmtId="0" fontId="3" fillId="25" borderId="1" xfId="104" applyFont="1" applyFill="1" applyBorder="1" applyAlignment="1" applyProtection="1">
      <alignment vertical="center"/>
      <protection hidden="1"/>
    </xf>
    <xf numFmtId="166" fontId="2" fillId="11" borderId="0" xfId="3" applyNumberFormat="1" applyFont="1" applyFill="1" applyAlignment="1" applyProtection="1">
      <alignment vertical="center"/>
      <protection hidden="1"/>
    </xf>
    <xf numFmtId="14" fontId="2" fillId="11" borderId="0" xfId="104" applyNumberFormat="1" applyFont="1" applyFill="1" applyAlignment="1" applyProtection="1">
      <alignment vertical="center"/>
      <protection hidden="1"/>
    </xf>
    <xf numFmtId="43" fontId="2" fillId="11" borderId="0" xfId="3" applyNumberFormat="1" applyFont="1" applyFill="1" applyAlignment="1" applyProtection="1">
      <alignment vertical="center"/>
      <protection hidden="1"/>
    </xf>
    <xf numFmtId="166" fontId="2" fillId="11" borderId="0" xfId="3" applyNumberFormat="1" applyFont="1" applyFill="1" applyAlignment="1" applyProtection="1">
      <alignment vertical="center" wrapText="1"/>
      <protection hidden="1"/>
    </xf>
    <xf numFmtId="0" fontId="2" fillId="11" borderId="0" xfId="104" applyNumberFormat="1" applyFont="1" applyFill="1" applyAlignment="1" applyProtection="1">
      <alignment vertical="center" wrapText="1"/>
      <protection hidden="1"/>
    </xf>
    <xf numFmtId="0" fontId="2" fillId="11" borderId="0" xfId="3" applyNumberFormat="1" applyFont="1" applyFill="1" applyAlignment="1" applyProtection="1">
      <alignment vertical="center" wrapText="1"/>
      <protection hidden="1"/>
    </xf>
    <xf numFmtId="0" fontId="3" fillId="25" borderId="1" xfId="104" applyFont="1" applyFill="1" applyBorder="1" applyAlignment="1" applyProtection="1">
      <alignment horizontal="center" vertical="center"/>
      <protection hidden="1"/>
    </xf>
    <xf numFmtId="0" fontId="3" fillId="11" borderId="0" xfId="104" applyFont="1" applyFill="1" applyAlignment="1" applyProtection="1">
      <alignment vertical="center"/>
      <protection hidden="1"/>
    </xf>
    <xf numFmtId="0" fontId="2" fillId="11" borderId="0" xfId="104" applyFont="1" applyFill="1" applyAlignment="1" applyProtection="1">
      <alignment vertical="center"/>
      <protection hidden="1"/>
    </xf>
    <xf numFmtId="43" fontId="3" fillId="25" borderId="1" xfId="3" applyFont="1" applyFill="1" applyBorder="1" applyAlignment="1" applyProtection="1">
      <alignment vertical="center"/>
      <protection hidden="1"/>
    </xf>
    <xf numFmtId="0" fontId="3" fillId="20" borderId="1" xfId="104" applyFont="1" applyFill="1" applyBorder="1" applyAlignment="1" applyProtection="1">
      <alignment vertical="center"/>
      <protection hidden="1"/>
    </xf>
    <xf numFmtId="166" fontId="2" fillId="15" borderId="0" xfId="3" applyNumberFormat="1" applyFont="1" applyFill="1" applyAlignment="1" applyProtection="1">
      <alignment vertical="center"/>
      <protection hidden="1"/>
    </xf>
    <xf numFmtId="14" fontId="2" fillId="15" borderId="0" xfId="104" applyNumberFormat="1" applyFont="1" applyFill="1" applyAlignment="1" applyProtection="1">
      <alignment vertical="center"/>
      <protection hidden="1"/>
    </xf>
    <xf numFmtId="43" fontId="2" fillId="15" borderId="0" xfId="3" applyNumberFormat="1" applyFont="1" applyFill="1" applyAlignment="1" applyProtection="1">
      <alignment vertical="center"/>
      <protection hidden="1"/>
    </xf>
    <xf numFmtId="166" fontId="2" fillId="15" borderId="0" xfId="3" applyNumberFormat="1" applyFont="1" applyFill="1" applyAlignment="1" applyProtection="1">
      <alignment vertical="center" wrapText="1"/>
      <protection hidden="1"/>
    </xf>
    <xf numFmtId="0" fontId="2" fillId="15" borderId="0" xfId="104" applyNumberFormat="1" applyFont="1" applyFill="1" applyAlignment="1" applyProtection="1">
      <alignment vertical="center" wrapText="1"/>
      <protection hidden="1"/>
    </xf>
    <xf numFmtId="0" fontId="2" fillId="15" borderId="0" xfId="3" applyNumberFormat="1" applyFont="1" applyFill="1" applyAlignment="1" applyProtection="1">
      <alignment vertical="center" wrapText="1"/>
      <protection hidden="1"/>
    </xf>
    <xf numFmtId="0" fontId="2" fillId="15" borderId="0" xfId="104" applyFont="1" applyFill="1" applyAlignment="1" applyProtection="1">
      <alignment vertical="center"/>
      <protection hidden="1"/>
    </xf>
    <xf numFmtId="43" fontId="3" fillId="20" borderId="1" xfId="3" applyFont="1" applyFill="1" applyBorder="1" applyAlignment="1" applyProtection="1">
      <alignment vertical="center"/>
      <protection hidden="1"/>
    </xf>
    <xf numFmtId="0" fontId="3" fillId="18" borderId="1" xfId="104" applyFont="1" applyFill="1" applyBorder="1" applyAlignment="1" applyProtection="1">
      <alignment vertical="center"/>
      <protection hidden="1"/>
    </xf>
    <xf numFmtId="166" fontId="2" fillId="13" borderId="0" xfId="3" applyNumberFormat="1" applyFont="1" applyFill="1" applyAlignment="1" applyProtection="1">
      <alignment vertical="center"/>
      <protection hidden="1"/>
    </xf>
    <xf numFmtId="14" fontId="2" fillId="13" borderId="0" xfId="104" applyNumberFormat="1" applyFont="1" applyFill="1" applyAlignment="1" applyProtection="1">
      <alignment vertical="center"/>
      <protection hidden="1"/>
    </xf>
    <xf numFmtId="43" fontId="2" fillId="13" borderId="0" xfId="3" applyNumberFormat="1" applyFont="1" applyFill="1" applyAlignment="1" applyProtection="1">
      <alignment vertical="center"/>
      <protection hidden="1"/>
    </xf>
    <xf numFmtId="166" fontId="2" fillId="13" borderId="0" xfId="3" applyNumberFormat="1" applyFont="1" applyFill="1" applyAlignment="1" applyProtection="1">
      <alignment vertical="center" wrapText="1"/>
      <protection hidden="1"/>
    </xf>
    <xf numFmtId="0" fontId="2" fillId="13" borderId="0" xfId="104" applyNumberFormat="1" applyFont="1" applyFill="1" applyAlignment="1" applyProtection="1">
      <alignment vertical="center" wrapText="1"/>
      <protection hidden="1"/>
    </xf>
    <xf numFmtId="0" fontId="2" fillId="13" borderId="0" xfId="3" applyNumberFormat="1" applyFont="1" applyFill="1" applyAlignment="1" applyProtection="1">
      <alignment vertical="center" wrapText="1"/>
      <protection hidden="1"/>
    </xf>
    <xf numFmtId="0" fontId="2" fillId="13" borderId="0" xfId="104" applyFont="1" applyFill="1" applyAlignment="1" applyProtection="1">
      <alignment vertical="center"/>
      <protection hidden="1"/>
    </xf>
    <xf numFmtId="44" fontId="2" fillId="13" borderId="0" xfId="104" applyNumberFormat="1" applyFont="1" applyFill="1" applyAlignment="1" applyProtection="1">
      <alignment vertical="center"/>
      <protection hidden="1"/>
    </xf>
    <xf numFmtId="43" fontId="3" fillId="18" borderId="1" xfId="3" applyFont="1" applyFill="1" applyBorder="1" applyAlignment="1" applyProtection="1">
      <alignment vertical="center"/>
      <protection hidden="1"/>
    </xf>
    <xf numFmtId="0" fontId="3" fillId="9" borderId="1" xfId="104" applyFont="1" applyFill="1" applyBorder="1" applyAlignment="1" applyProtection="1">
      <alignment vertical="center"/>
      <protection hidden="1"/>
    </xf>
    <xf numFmtId="166" fontId="2" fillId="26" borderId="0" xfId="3" applyNumberFormat="1" applyFont="1" applyFill="1" applyAlignment="1" applyProtection="1">
      <alignment vertical="center"/>
      <protection hidden="1"/>
    </xf>
    <xf numFmtId="14" fontId="2" fillId="26" borderId="0" xfId="104" applyNumberFormat="1" applyFont="1" applyFill="1" applyAlignment="1" applyProtection="1">
      <alignment vertical="center"/>
      <protection hidden="1"/>
    </xf>
    <xf numFmtId="43" fontId="2" fillId="26" borderId="0" xfId="3" applyNumberFormat="1" applyFont="1" applyFill="1" applyAlignment="1" applyProtection="1">
      <alignment vertical="center"/>
      <protection hidden="1"/>
    </xf>
    <xf numFmtId="166" fontId="2" fillId="26" borderId="0" xfId="3" applyNumberFormat="1" applyFont="1" applyFill="1" applyAlignment="1" applyProtection="1">
      <alignment vertical="center" wrapText="1"/>
      <protection hidden="1"/>
    </xf>
    <xf numFmtId="0" fontId="2" fillId="26" borderId="0" xfId="104" applyNumberFormat="1" applyFont="1" applyFill="1" applyAlignment="1" applyProtection="1">
      <alignment vertical="center" wrapText="1"/>
      <protection hidden="1"/>
    </xf>
    <xf numFmtId="0" fontId="2" fillId="26" borderId="0" xfId="104" applyNumberFormat="1" applyFont="1" applyFill="1" applyAlignment="1" applyProtection="1">
      <alignment vertical="center"/>
      <protection hidden="1"/>
    </xf>
    <xf numFmtId="0" fontId="2" fillId="26" borderId="0" xfId="104" applyFont="1" applyFill="1" applyAlignment="1" applyProtection="1">
      <alignment vertical="center"/>
      <protection hidden="1"/>
    </xf>
    <xf numFmtId="44" fontId="2" fillId="26" borderId="0" xfId="104" applyNumberFormat="1" applyFont="1" applyFill="1" applyAlignment="1" applyProtection="1">
      <alignment vertical="center"/>
      <protection hidden="1"/>
    </xf>
    <xf numFmtId="43" fontId="3" fillId="9" borderId="1" xfId="3" applyFont="1" applyFill="1" applyBorder="1" applyAlignment="1" applyProtection="1">
      <alignment vertical="center"/>
      <protection hidden="1"/>
    </xf>
    <xf numFmtId="0" fontId="3" fillId="27" borderId="1" xfId="104" applyFont="1" applyFill="1" applyBorder="1" applyAlignment="1" applyProtection="1">
      <alignment vertical="center"/>
      <protection hidden="1"/>
    </xf>
    <xf numFmtId="166" fontId="2" fillId="10" borderId="0" xfId="3" applyNumberFormat="1" applyFont="1" applyFill="1" applyAlignment="1" applyProtection="1">
      <alignment vertical="center"/>
      <protection hidden="1"/>
    </xf>
    <xf numFmtId="14" fontId="2" fillId="10" borderId="0" xfId="104" applyNumberFormat="1" applyFont="1" applyFill="1" applyAlignment="1" applyProtection="1">
      <alignment vertical="center"/>
      <protection hidden="1"/>
    </xf>
    <xf numFmtId="43" fontId="2" fillId="10" borderId="0" xfId="3" applyNumberFormat="1" applyFont="1" applyFill="1" applyAlignment="1" applyProtection="1">
      <alignment vertical="center"/>
      <protection hidden="1"/>
    </xf>
    <xf numFmtId="0" fontId="2" fillId="10" borderId="0" xfId="104" applyFont="1" applyFill="1" applyAlignment="1" applyProtection="1">
      <alignment vertical="center"/>
      <protection hidden="1"/>
    </xf>
    <xf numFmtId="43" fontId="3" fillId="27" borderId="1" xfId="3" applyFont="1" applyFill="1" applyBorder="1" applyAlignment="1" applyProtection="1">
      <alignment vertical="center"/>
      <protection hidden="1"/>
    </xf>
    <xf numFmtId="0" fontId="3" fillId="22" borderId="1" xfId="104" applyFont="1" applyFill="1" applyBorder="1" applyAlignment="1" applyProtection="1">
      <alignment vertical="center"/>
      <protection hidden="1"/>
    </xf>
    <xf numFmtId="166" fontId="2" fillId="14" borderId="0" xfId="3" applyNumberFormat="1" applyFont="1" applyFill="1" applyAlignment="1" applyProtection="1">
      <alignment vertical="center"/>
      <protection hidden="1"/>
    </xf>
    <xf numFmtId="14" fontId="2" fillId="14" borderId="0" xfId="104" applyNumberFormat="1" applyFont="1" applyFill="1" applyAlignment="1" applyProtection="1">
      <alignment vertical="center"/>
      <protection hidden="1"/>
    </xf>
    <xf numFmtId="43" fontId="2" fillId="14" borderId="0" xfId="3" applyNumberFormat="1" applyFont="1" applyFill="1" applyAlignment="1" applyProtection="1">
      <alignment vertical="center"/>
      <protection hidden="1"/>
    </xf>
    <xf numFmtId="43" fontId="2" fillId="14" borderId="0" xfId="3" applyFont="1" applyFill="1" applyAlignment="1" applyProtection="1">
      <alignment vertical="center"/>
      <protection hidden="1"/>
    </xf>
    <xf numFmtId="0" fontId="2" fillId="14" borderId="0" xfId="104" applyFont="1" applyFill="1" applyAlignment="1" applyProtection="1">
      <alignment vertical="center"/>
      <protection hidden="1"/>
    </xf>
    <xf numFmtId="44" fontId="2" fillId="14" borderId="0" xfId="104" applyNumberFormat="1" applyFont="1" applyFill="1" applyAlignment="1" applyProtection="1">
      <alignment vertical="center"/>
      <protection hidden="1"/>
    </xf>
    <xf numFmtId="43" fontId="3" fillId="22" borderId="1" xfId="3" applyFont="1" applyFill="1" applyBorder="1" applyAlignment="1" applyProtection="1">
      <alignment vertical="center"/>
      <protection hidden="1"/>
    </xf>
    <xf numFmtId="0" fontId="3" fillId="29" borderId="1" xfId="104" applyFont="1" applyFill="1" applyBorder="1" applyAlignment="1" applyProtection="1">
      <alignment vertical="center"/>
      <protection hidden="1"/>
    </xf>
    <xf numFmtId="166" fontId="2" fillId="28" borderId="0" xfId="3" applyNumberFormat="1" applyFont="1" applyFill="1" applyAlignment="1" applyProtection="1">
      <alignment vertical="center"/>
      <protection hidden="1"/>
    </xf>
    <xf numFmtId="14" fontId="2" fillId="28" borderId="0" xfId="104" applyNumberFormat="1" applyFont="1" applyFill="1" applyAlignment="1" applyProtection="1">
      <alignment vertical="center"/>
      <protection hidden="1"/>
    </xf>
    <xf numFmtId="43" fontId="2" fillId="28" borderId="0" xfId="3" applyNumberFormat="1" applyFont="1" applyFill="1" applyAlignment="1" applyProtection="1">
      <alignment vertical="center"/>
      <protection hidden="1"/>
    </xf>
    <xf numFmtId="43" fontId="2" fillId="28" borderId="0" xfId="3" applyFont="1" applyFill="1" applyAlignment="1" applyProtection="1">
      <alignment vertical="center"/>
      <protection hidden="1"/>
    </xf>
    <xf numFmtId="0" fontId="2" fillId="28" borderId="0" xfId="104" applyFont="1" applyFill="1" applyAlignment="1" applyProtection="1">
      <alignment vertical="center"/>
      <protection hidden="1"/>
    </xf>
    <xf numFmtId="44" fontId="2" fillId="28" borderId="0" xfId="104" applyNumberFormat="1" applyFont="1" applyFill="1" applyAlignment="1" applyProtection="1">
      <alignment vertical="center"/>
      <protection hidden="1"/>
    </xf>
    <xf numFmtId="43" fontId="3" fillId="29" borderId="1" xfId="3" applyFont="1" applyFill="1" applyBorder="1" applyAlignment="1" applyProtection="1">
      <alignment vertical="center"/>
      <protection hidden="1"/>
    </xf>
    <xf numFmtId="0" fontId="3" fillId="3" borderId="1" xfId="104" applyFont="1" applyFill="1" applyBorder="1" applyAlignment="1" applyProtection="1">
      <alignment vertical="center"/>
      <protection hidden="1"/>
    </xf>
    <xf numFmtId="166" fontId="2" fillId="4" borderId="0" xfId="3" applyNumberFormat="1" applyFont="1" applyFill="1" applyAlignment="1" applyProtection="1">
      <alignment vertical="center"/>
      <protection hidden="1"/>
    </xf>
    <xf numFmtId="14" fontId="2" fillId="4" borderId="0" xfId="104" applyNumberFormat="1" applyFont="1" applyFill="1" applyAlignment="1" applyProtection="1">
      <alignment vertical="center"/>
      <protection hidden="1"/>
    </xf>
    <xf numFmtId="43" fontId="2" fillId="4" borderId="0" xfId="3" applyNumberFormat="1" applyFont="1" applyFill="1" applyAlignment="1" applyProtection="1">
      <alignment vertical="center"/>
      <protection hidden="1"/>
    </xf>
    <xf numFmtId="43" fontId="2" fillId="4" borderId="0" xfId="3" applyFont="1" applyFill="1" applyAlignment="1" applyProtection="1">
      <alignment vertical="center"/>
      <protection hidden="1"/>
    </xf>
    <xf numFmtId="0" fontId="2" fillId="4" borderId="0" xfId="104" applyFont="1" applyFill="1" applyAlignment="1" applyProtection="1">
      <alignment vertical="center"/>
      <protection hidden="1"/>
    </xf>
    <xf numFmtId="44" fontId="2" fillId="4" borderId="0" xfId="104" applyNumberFormat="1" applyFont="1" applyFill="1" applyAlignment="1" applyProtection="1">
      <alignment vertical="center"/>
      <protection hidden="1"/>
    </xf>
    <xf numFmtId="43" fontId="3" fillId="3" borderId="1" xfId="3" applyFont="1" applyFill="1" applyBorder="1" applyAlignment="1" applyProtection="1">
      <alignment vertical="center"/>
      <protection hidden="1"/>
    </xf>
    <xf numFmtId="0" fontId="3" fillId="30" borderId="1" xfId="104" applyFont="1" applyFill="1" applyBorder="1" applyAlignment="1" applyProtection="1">
      <alignment vertical="center"/>
      <protection hidden="1"/>
    </xf>
    <xf numFmtId="166" fontId="2" fillId="17" borderId="0" xfId="3" applyNumberFormat="1" applyFont="1" applyFill="1" applyAlignment="1" applyProtection="1">
      <alignment vertical="center"/>
      <protection hidden="1"/>
    </xf>
    <xf numFmtId="14" fontId="2" fillId="17" borderId="0" xfId="104" applyNumberFormat="1" applyFont="1" applyFill="1" applyAlignment="1" applyProtection="1">
      <alignment vertical="center"/>
      <protection hidden="1"/>
    </xf>
    <xf numFmtId="43" fontId="2" fillId="17" borderId="0" xfId="3" applyNumberFormat="1" applyFont="1" applyFill="1" applyAlignment="1" applyProtection="1">
      <alignment vertical="center"/>
      <protection hidden="1"/>
    </xf>
    <xf numFmtId="0" fontId="2" fillId="17" borderId="0" xfId="3" applyNumberFormat="1" applyFont="1" applyFill="1" applyAlignment="1" applyProtection="1">
      <alignment vertical="center"/>
      <protection hidden="1"/>
    </xf>
    <xf numFmtId="0" fontId="2" fillId="17" borderId="0" xfId="104" applyFont="1" applyFill="1" applyAlignment="1" applyProtection="1">
      <alignment vertical="center"/>
      <protection hidden="1"/>
    </xf>
    <xf numFmtId="44" fontId="2" fillId="17" borderId="0" xfId="104" applyNumberFormat="1" applyFont="1" applyFill="1" applyAlignment="1" applyProtection="1">
      <alignment vertical="center"/>
      <protection hidden="1"/>
    </xf>
    <xf numFmtId="43" fontId="3" fillId="30" borderId="1" xfId="3" applyFont="1" applyFill="1" applyBorder="1" applyAlignment="1" applyProtection="1">
      <alignment vertical="center"/>
      <protection hidden="1"/>
    </xf>
    <xf numFmtId="167" fontId="2" fillId="0" borderId="0" xfId="104" applyNumberFormat="1" applyFont="1" applyAlignment="1" applyProtection="1">
      <alignment vertical="center"/>
    </xf>
    <xf numFmtId="166" fontId="2" fillId="4" borderId="0" xfId="3" applyNumberFormat="1" applyFont="1" applyFill="1" applyAlignment="1" applyProtection="1">
      <alignment vertical="center" wrapText="1"/>
      <protection hidden="1"/>
    </xf>
    <xf numFmtId="0" fontId="2" fillId="4" borderId="0" xfId="104" applyNumberFormat="1" applyFont="1" applyFill="1" applyAlignment="1" applyProtection="1">
      <alignment vertical="center" wrapText="1"/>
      <protection hidden="1"/>
    </xf>
    <xf numFmtId="0" fontId="2" fillId="4" borderId="0" xfId="3" applyNumberFormat="1" applyFont="1" applyFill="1" applyAlignment="1" applyProtection="1">
      <alignment vertical="center" wrapText="1"/>
      <protection hidden="1"/>
    </xf>
    <xf numFmtId="0" fontId="17" fillId="0" borderId="0" xfId="461" applyFont="1" applyAlignment="1" applyProtection="1">
      <alignment vertical="center"/>
    </xf>
    <xf numFmtId="0" fontId="19" fillId="0" borderId="0" xfId="0" applyFont="1" applyAlignment="1">
      <alignment vertical="center"/>
    </xf>
    <xf numFmtId="14" fontId="2" fillId="12" borderId="0" xfId="104" applyNumberFormat="1" applyFont="1" applyFill="1" applyAlignment="1" applyProtection="1">
      <alignment horizontal="center" vertical="center"/>
      <protection hidden="1"/>
    </xf>
    <xf numFmtId="0" fontId="2" fillId="0" borderId="0" xfId="461" applyFont="1" applyBorder="1" applyProtection="1">
      <protection hidden="1"/>
    </xf>
    <xf numFmtId="0" fontId="8" fillId="0" borderId="0" xfId="461" applyProtection="1">
      <protection hidden="1"/>
    </xf>
    <xf numFmtId="0" fontId="2" fillId="23" borderId="0" xfId="461" applyFont="1" applyFill="1" applyBorder="1" applyAlignment="1" applyProtection="1">
      <alignment vertical="center" wrapText="1"/>
      <protection hidden="1"/>
    </xf>
    <xf numFmtId="0" fontId="2" fillId="23" borderId="0" xfId="461" applyFont="1" applyFill="1" applyBorder="1" applyAlignment="1" applyProtection="1">
      <alignment horizontal="center" vertical="center" wrapText="1"/>
      <protection hidden="1"/>
    </xf>
    <xf numFmtId="0" fontId="8" fillId="0" borderId="0" xfId="461" applyAlignment="1" applyProtection="1">
      <alignment horizontal="center"/>
      <protection hidden="1"/>
    </xf>
    <xf numFmtId="0" fontId="8" fillId="0" borderId="0" xfId="461" applyBorder="1" applyProtection="1">
      <protection hidden="1"/>
    </xf>
    <xf numFmtId="9" fontId="16" fillId="32" borderId="0" xfId="392" applyFont="1" applyFill="1" applyAlignment="1" applyProtection="1">
      <alignment horizontal="center" vertical="center"/>
      <protection hidden="1"/>
    </xf>
    <xf numFmtId="0" fontId="2" fillId="0" borderId="0" xfId="104" applyFont="1" applyFill="1" applyBorder="1" applyAlignment="1" applyProtection="1">
      <alignment horizontal="left" vertical="center" wrapText="1"/>
      <protection hidden="1"/>
    </xf>
    <xf numFmtId="0" fontId="0" fillId="0" borderId="0" xfId="0" applyAlignment="1">
      <alignment vertical="center"/>
    </xf>
    <xf numFmtId="0" fontId="2" fillId="6" borderId="0" xfId="104" applyFont="1" applyFill="1" applyBorder="1" applyAlignment="1" applyProtection="1">
      <alignment horizontal="center" vertical="center"/>
      <protection hidden="1"/>
    </xf>
    <xf numFmtId="0" fontId="4" fillId="6" borderId="2" xfId="104" applyFont="1" applyFill="1" applyBorder="1" applyAlignment="1" applyProtection="1">
      <alignment horizontal="center" vertical="center"/>
      <protection hidden="1"/>
    </xf>
    <xf numFmtId="0" fontId="3" fillId="0" borderId="0" xfId="461" applyFont="1" applyAlignment="1">
      <alignment horizontal="center" vertical="center" wrapText="1"/>
    </xf>
    <xf numFmtId="0" fontId="3" fillId="0" borderId="0" xfId="461" applyFont="1" applyAlignment="1" applyProtection="1">
      <alignment horizontal="center" vertical="center" wrapText="1"/>
    </xf>
    <xf numFmtId="0" fontId="7" fillId="0" borderId="0" xfId="0" applyFont="1" applyAlignment="1">
      <alignment horizontal="center" vertical="center" wrapText="1"/>
    </xf>
    <xf numFmtId="0" fontId="47" fillId="0" borderId="0" xfId="0" applyFont="1" applyAlignment="1">
      <alignment horizontal="center" vertical="center" wrapText="1"/>
    </xf>
    <xf numFmtId="0" fontId="0" fillId="0" borderId="0" xfId="0" applyFont="1" applyBorder="1" applyAlignment="1">
      <alignment vertical="center"/>
    </xf>
    <xf numFmtId="0" fontId="0" fillId="0" borderId="9" xfId="0" applyFont="1" applyBorder="1" applyAlignment="1">
      <alignment vertical="center"/>
    </xf>
    <xf numFmtId="0" fontId="0" fillId="0" borderId="0" xfId="0" applyFont="1" applyAlignment="1">
      <alignment vertical="center"/>
    </xf>
    <xf numFmtId="0" fontId="7" fillId="0" borderId="0" xfId="0" applyFont="1" applyAlignment="1" applyProtection="1">
      <alignment vertical="center"/>
      <protection hidden="1"/>
    </xf>
    <xf numFmtId="0" fontId="0" fillId="0" borderId="0" xfId="0" applyProtection="1">
      <protection hidden="1"/>
    </xf>
    <xf numFmtId="0" fontId="0" fillId="0" borderId="0" xfId="0" applyAlignment="1">
      <alignment vertical="center"/>
    </xf>
    <xf numFmtId="0" fontId="0" fillId="0" borderId="0" xfId="0" applyAlignment="1" applyProtection="1">
      <alignment vertical="center"/>
    </xf>
    <xf numFmtId="0" fontId="7" fillId="0" borderId="0" xfId="0" applyFont="1" applyBorder="1" applyAlignment="1" applyProtection="1">
      <alignment horizontal="center" vertical="center"/>
    </xf>
    <xf numFmtId="0" fontId="0" fillId="0" borderId="0" xfId="0" applyBorder="1" applyAlignment="1">
      <alignment vertical="center"/>
    </xf>
    <xf numFmtId="0" fontId="48" fillId="0" borderId="0" xfId="0" applyFont="1" applyFill="1" applyBorder="1" applyAlignment="1">
      <alignment horizontal="left" vertical="center" wrapText="1"/>
    </xf>
    <xf numFmtId="0" fontId="13" fillId="35" borderId="0" xfId="104" applyFont="1" applyFill="1" applyBorder="1" applyAlignment="1" applyProtection="1">
      <alignment horizontal="left" vertical="center" wrapText="1"/>
      <protection locked="0"/>
    </xf>
    <xf numFmtId="2" fontId="2" fillId="35" borderId="0" xfId="104" applyNumberFormat="1" applyFont="1" applyFill="1" applyBorder="1" applyAlignment="1" applyProtection="1">
      <alignment horizontal="center" vertical="center"/>
      <protection locked="0"/>
    </xf>
    <xf numFmtId="164" fontId="2" fillId="6" borderId="0" xfId="392" applyNumberFormat="1" applyFont="1" applyFill="1" applyBorder="1" applyAlignment="1" applyProtection="1">
      <alignment horizontal="center" vertical="center"/>
      <protection hidden="1"/>
    </xf>
    <xf numFmtId="0" fontId="5" fillId="0" borderId="0" xfId="461" applyFont="1" applyAlignment="1" applyProtection="1">
      <alignment horizontal="left" vertical="center" wrapText="1"/>
    </xf>
    <xf numFmtId="15" fontId="2" fillId="35" borderId="0" xfId="104" applyNumberFormat="1" applyFont="1" applyFill="1" applyBorder="1" applyAlignment="1" applyProtection="1">
      <alignment horizontal="center" vertical="center"/>
      <protection locked="0"/>
    </xf>
    <xf numFmtId="0" fontId="16" fillId="0" borderId="0" xfId="461" applyFont="1" applyAlignment="1" applyProtection="1">
      <alignment horizontal="left" vertical="center" wrapText="1"/>
    </xf>
    <xf numFmtId="167" fontId="23" fillId="6" borderId="23" xfId="104" applyNumberFormat="1" applyFont="1" applyFill="1" applyBorder="1" applyAlignment="1" applyProtection="1">
      <alignment horizontal="center" vertical="center"/>
      <protection hidden="1"/>
    </xf>
    <xf numFmtId="0" fontId="2" fillId="35" borderId="0" xfId="104" applyFont="1" applyFill="1" applyBorder="1" applyAlignment="1" applyProtection="1">
      <alignment horizontal="left" vertical="center" wrapText="1"/>
      <protection locked="0"/>
    </xf>
    <xf numFmtId="0" fontId="3" fillId="34" borderId="37" xfId="461" applyFont="1" applyFill="1" applyBorder="1" applyAlignment="1" applyProtection="1">
      <alignment horizontal="center" vertical="center" wrapText="1"/>
      <protection hidden="1"/>
    </xf>
    <xf numFmtId="166" fontId="2" fillId="6" borderId="0" xfId="3" applyNumberFormat="1" applyFont="1" applyFill="1" applyBorder="1" applyAlignment="1" applyProtection="1">
      <alignment horizontal="center" vertical="center"/>
      <protection hidden="1"/>
    </xf>
    <xf numFmtId="15" fontId="2" fillId="6" borderId="0" xfId="104" applyNumberFormat="1" applyFont="1" applyFill="1" applyBorder="1" applyAlignment="1" applyProtection="1">
      <alignment horizontal="center" vertical="center"/>
      <protection hidden="1"/>
    </xf>
    <xf numFmtId="0" fontId="3" fillId="34" borderId="36" xfId="461" applyFont="1" applyFill="1" applyBorder="1" applyAlignment="1" applyProtection="1">
      <alignment horizontal="center" vertical="center" wrapText="1"/>
      <protection hidden="1"/>
    </xf>
    <xf numFmtId="0" fontId="23" fillId="0" borderId="0" xfId="104" applyFont="1" applyAlignment="1" applyProtection="1">
      <alignment horizontal="center"/>
      <protection hidden="1"/>
    </xf>
    <xf numFmtId="0" fontId="54" fillId="16" borderId="23" xfId="104" applyFont="1" applyFill="1" applyBorder="1" applyAlignment="1" applyProtection="1">
      <alignment horizontal="center" vertical="center" wrapText="1"/>
      <protection hidden="1"/>
    </xf>
    <xf numFmtId="166" fontId="7" fillId="68" borderId="32" xfId="0" applyNumberFormat="1" applyFont="1" applyFill="1" applyBorder="1" applyAlignment="1" applyProtection="1">
      <alignment horizontal="left" vertical="center"/>
      <protection hidden="1"/>
    </xf>
    <xf numFmtId="0" fontId="2" fillId="35" borderId="5" xfId="104" applyFont="1" applyFill="1" applyBorder="1" applyAlignment="1" applyProtection="1">
      <alignment vertical="center"/>
      <protection locked="0"/>
    </xf>
    <xf numFmtId="0" fontId="2" fillId="35" borderId="0" xfId="104" applyFont="1" applyFill="1" applyBorder="1" applyAlignment="1" applyProtection="1">
      <alignment vertical="center"/>
      <protection locked="0"/>
    </xf>
    <xf numFmtId="0" fontId="51" fillId="0" borderId="0" xfId="0" applyFont="1" applyAlignment="1">
      <alignment vertical="center"/>
    </xf>
    <xf numFmtId="0" fontId="3" fillId="34" borderId="35" xfId="461" applyFont="1" applyFill="1" applyBorder="1" applyAlignment="1" applyProtection="1">
      <alignment horizontal="center" vertical="center" wrapText="1"/>
      <protection hidden="1"/>
    </xf>
    <xf numFmtId="167" fontId="12" fillId="6" borderId="3" xfId="104" applyNumberFormat="1" applyFont="1" applyFill="1" applyBorder="1" applyProtection="1">
      <protection hidden="1"/>
    </xf>
    <xf numFmtId="0" fontId="0" fillId="0" borderId="0" xfId="0" applyAlignment="1">
      <alignment vertical="center"/>
    </xf>
    <xf numFmtId="0" fontId="0" fillId="0" borderId="0" xfId="0" applyAlignment="1" applyProtection="1">
      <alignment vertical="center"/>
    </xf>
    <xf numFmtId="0" fontId="25" fillId="0" borderId="0" xfId="0" applyFont="1" applyAlignment="1" applyProtection="1">
      <alignment vertical="center"/>
    </xf>
    <xf numFmtId="0" fontId="7" fillId="68" borderId="32" xfId="0" applyFont="1" applyFill="1" applyBorder="1" applyAlignment="1" applyProtection="1">
      <alignment vertical="center"/>
      <protection hidden="1"/>
    </xf>
    <xf numFmtId="166" fontId="7" fillId="68" borderId="23" xfId="935" applyNumberFormat="1" applyFont="1" applyFill="1" applyBorder="1" applyAlignment="1" applyProtection="1">
      <alignment horizontal="center" vertical="center" wrapText="1"/>
      <protection hidden="1"/>
    </xf>
    <xf numFmtId="167" fontId="23" fillId="35" borderId="23" xfId="104" applyNumberFormat="1" applyFont="1" applyFill="1" applyBorder="1" applyAlignment="1" applyProtection="1">
      <alignment horizontal="center" vertical="center"/>
      <protection locked="0"/>
    </xf>
    <xf numFmtId="0" fontId="23" fillId="0" borderId="0" xfId="104" applyFont="1" applyProtection="1">
      <protection hidden="1"/>
    </xf>
    <xf numFmtId="167" fontId="12" fillId="6" borderId="4" xfId="104" applyNumberFormat="1" applyFont="1" applyFill="1" applyBorder="1" applyProtection="1">
      <protection hidden="1"/>
    </xf>
    <xf numFmtId="44" fontId="2" fillId="6" borderId="0" xfId="392" applyNumberFormat="1" applyFont="1" applyFill="1" applyBorder="1" applyAlignment="1" applyProtection="1">
      <alignment horizontal="center" vertical="center"/>
      <protection hidden="1"/>
    </xf>
    <xf numFmtId="0" fontId="25" fillId="0" borderId="0" xfId="0" applyFont="1" applyAlignment="1" applyProtection="1">
      <alignment horizontal="left"/>
      <protection hidden="1"/>
    </xf>
    <xf numFmtId="0" fontId="7" fillId="68" borderId="32" xfId="0" applyFont="1" applyFill="1" applyBorder="1" applyAlignment="1" applyProtection="1">
      <alignment horizontal="left" vertical="center"/>
      <protection hidden="1"/>
    </xf>
    <xf numFmtId="0" fontId="23" fillId="0" borderId="0" xfId="104" applyFont="1" applyAlignment="1" applyProtection="1">
      <alignment horizontal="left"/>
      <protection hidden="1"/>
    </xf>
    <xf numFmtId="0" fontId="7" fillId="0" borderId="0" xfId="0" applyFont="1" applyBorder="1" applyAlignment="1" applyProtection="1">
      <alignment horizontal="left" vertical="center"/>
      <protection hidden="1"/>
    </xf>
    <xf numFmtId="0" fontId="55" fillId="0" borderId="0" xfId="104" applyFont="1" applyAlignment="1" applyProtection="1">
      <alignment vertical="center" wrapText="1"/>
      <protection hidden="1"/>
    </xf>
    <xf numFmtId="44" fontId="2" fillId="6" borderId="9" xfId="104" applyNumberFormat="1" applyFont="1" applyFill="1" applyBorder="1" applyAlignment="1" applyProtection="1">
      <alignment vertical="center"/>
      <protection hidden="1"/>
    </xf>
    <xf numFmtId="44" fontId="2" fillId="6" borderId="2" xfId="392" applyNumberFormat="1" applyFont="1" applyFill="1" applyBorder="1" applyAlignment="1" applyProtection="1">
      <alignment horizontal="center" vertical="center"/>
      <protection hidden="1"/>
    </xf>
    <xf numFmtId="0" fontId="54" fillId="16" borderId="23" xfId="104" applyFont="1" applyFill="1" applyBorder="1" applyAlignment="1" applyProtection="1">
      <alignment horizontal="left" vertical="center" wrapText="1"/>
      <protection hidden="1"/>
    </xf>
    <xf numFmtId="0" fontId="0" fillId="0" borderId="0" xfId="0" applyAlignment="1">
      <alignment vertical="center"/>
    </xf>
    <xf numFmtId="0" fontId="0" fillId="0" borderId="0" xfId="0" applyAlignment="1" applyProtection="1">
      <alignment vertical="center"/>
      <protection hidden="1"/>
    </xf>
    <xf numFmtId="171" fontId="7" fillId="6" borderId="23" xfId="935" applyNumberFormat="1" applyFont="1" applyFill="1" applyBorder="1" applyAlignment="1" applyProtection="1">
      <alignment horizontal="center" vertical="center"/>
      <protection hidden="1"/>
    </xf>
    <xf numFmtId="0" fontId="0" fillId="6" borderId="34" xfId="0" applyFill="1" applyBorder="1" applyAlignment="1" applyProtection="1">
      <alignment vertical="center"/>
      <protection hidden="1"/>
    </xf>
    <xf numFmtId="0" fontId="0" fillId="6" borderId="33" xfId="0" applyFill="1" applyBorder="1" applyAlignment="1" applyProtection="1">
      <alignment vertical="center"/>
      <protection hidden="1"/>
    </xf>
    <xf numFmtId="0" fontId="23" fillId="0" borderId="0" xfId="104" applyFont="1" applyAlignment="1" applyProtection="1">
      <alignment wrapText="1" shrinkToFit="1"/>
      <protection hidden="1"/>
    </xf>
    <xf numFmtId="0" fontId="25" fillId="0" borderId="0" xfId="0" applyFont="1" applyAlignment="1" applyProtection="1">
      <alignment horizontal="left" wrapText="1" shrinkToFit="1"/>
      <protection hidden="1"/>
    </xf>
    <xf numFmtId="0" fontId="7" fillId="0" borderId="0" xfId="0" applyFont="1" applyBorder="1" applyAlignment="1" applyProtection="1">
      <alignment horizontal="left" vertical="center" wrapText="1" shrinkToFit="1"/>
      <protection hidden="1"/>
    </xf>
    <xf numFmtId="0" fontId="7" fillId="68" borderId="32" xfId="0" applyFont="1" applyFill="1" applyBorder="1" applyAlignment="1" applyProtection="1">
      <alignment horizontal="left" vertical="center" wrapText="1" shrinkToFit="1"/>
      <protection hidden="1"/>
    </xf>
    <xf numFmtId="0" fontId="0" fillId="6" borderId="33" xfId="0" applyFill="1" applyBorder="1" applyAlignment="1" applyProtection="1">
      <alignment horizontal="left" vertical="center" wrapText="1" shrinkToFit="1"/>
      <protection hidden="1"/>
    </xf>
    <xf numFmtId="0" fontId="54" fillId="16" borderId="23" xfId="104" applyFont="1" applyFill="1" applyBorder="1" applyAlignment="1" applyProtection="1">
      <alignment horizontal="center" vertical="center" wrapText="1" shrinkToFit="1"/>
      <protection hidden="1"/>
    </xf>
    <xf numFmtId="0" fontId="0" fillId="0" borderId="0" xfId="0" applyAlignment="1" applyProtection="1">
      <alignment horizontal="center" vertical="center"/>
      <protection hidden="1"/>
    </xf>
    <xf numFmtId="0" fontId="8" fillId="0" borderId="0" xfId="461" applyAlignment="1" applyProtection="1">
      <alignment vertical="center"/>
      <protection hidden="1"/>
    </xf>
    <xf numFmtId="0" fontId="8" fillId="0" borderId="0" xfId="461" applyAlignment="1" applyProtection="1">
      <alignment horizontal="center" vertical="center"/>
      <protection hidden="1"/>
    </xf>
    <xf numFmtId="0" fontId="5" fillId="0" borderId="0" xfId="461" applyFont="1" applyAlignment="1" applyProtection="1">
      <alignment vertical="center"/>
      <protection hidden="1"/>
    </xf>
    <xf numFmtId="0" fontId="5" fillId="0" borderId="0" xfId="461" applyFont="1" applyAlignment="1" applyProtection="1">
      <alignment horizontal="center" vertical="center"/>
      <protection hidden="1"/>
    </xf>
    <xf numFmtId="0" fontId="15" fillId="0" borderId="0" xfId="461" applyFont="1" applyAlignment="1" applyProtection="1">
      <alignment vertical="center"/>
      <protection hidden="1"/>
    </xf>
    <xf numFmtId="0" fontId="8" fillId="0" borderId="0" xfId="461" applyBorder="1" applyAlignment="1" applyProtection="1">
      <alignment vertical="center" wrapText="1"/>
      <protection hidden="1"/>
    </xf>
    <xf numFmtId="0" fontId="8" fillId="0" borderId="0" xfId="461" applyBorder="1" applyAlignment="1" applyProtection="1">
      <alignment horizontal="center" vertical="center" wrapText="1"/>
      <protection hidden="1"/>
    </xf>
    <xf numFmtId="0" fontId="2" fillId="0" borderId="0" xfId="970" applyFont="1" applyAlignment="1">
      <alignment vertical="center"/>
    </xf>
    <xf numFmtId="0" fontId="57" fillId="0" borderId="0" xfId="970" applyFont="1" applyAlignment="1">
      <alignment vertical="center"/>
    </xf>
    <xf numFmtId="0" fontId="2" fillId="0" borderId="0" xfId="970" applyFont="1" applyBorder="1" applyAlignment="1">
      <alignment vertical="center"/>
    </xf>
    <xf numFmtId="0" fontId="2" fillId="0" borderId="0" xfId="970" applyFont="1" applyFill="1" applyBorder="1" applyAlignment="1">
      <alignment vertical="center"/>
    </xf>
    <xf numFmtId="170" fontId="59" fillId="0" borderId="0" xfId="936" applyNumberFormat="1" applyFont="1" applyFill="1" applyBorder="1" applyAlignment="1" applyProtection="1">
      <alignment vertical="center"/>
      <protection locked="0"/>
    </xf>
    <xf numFmtId="0" fontId="0" fillId="8" borderId="6" xfId="0" applyFill="1" applyBorder="1" applyAlignment="1" applyProtection="1">
      <alignment vertical="center"/>
      <protection hidden="1"/>
    </xf>
    <xf numFmtId="0" fontId="0" fillId="8" borderId="7" xfId="0" applyFill="1" applyBorder="1" applyAlignment="1" applyProtection="1">
      <alignment vertical="center"/>
      <protection hidden="1"/>
    </xf>
    <xf numFmtId="0" fontId="0" fillId="8" borderId="5" xfId="0" applyFill="1" applyBorder="1" applyAlignment="1" applyProtection="1">
      <alignment vertical="center"/>
      <protection hidden="1"/>
    </xf>
    <xf numFmtId="0" fontId="0" fillId="8" borderId="0" xfId="0" applyFill="1" applyBorder="1" applyAlignment="1" applyProtection="1">
      <alignment vertical="center"/>
      <protection hidden="1"/>
    </xf>
    <xf numFmtId="0" fontId="0" fillId="8" borderId="9" xfId="0" applyFill="1" applyBorder="1" applyAlignment="1" applyProtection="1">
      <alignment vertical="center"/>
      <protection hidden="1"/>
    </xf>
    <xf numFmtId="0" fontId="0" fillId="8" borderId="11" xfId="0" applyFill="1" applyBorder="1" applyAlignment="1" applyProtection="1">
      <alignment vertical="center"/>
      <protection hidden="1"/>
    </xf>
    <xf numFmtId="0" fontId="61" fillId="0" borderId="0" xfId="0" applyFont="1" applyBorder="1" applyAlignment="1" applyProtection="1">
      <alignment vertical="center"/>
      <protection hidden="1"/>
    </xf>
    <xf numFmtId="0" fontId="47" fillId="0" borderId="0" xfId="0" applyFont="1" applyBorder="1" applyAlignment="1" applyProtection="1">
      <alignment vertical="center"/>
      <protection hidden="1"/>
    </xf>
    <xf numFmtId="0" fontId="51" fillId="0" borderId="0" xfId="0" applyFont="1" applyAlignment="1" applyProtection="1">
      <alignment vertical="center"/>
      <protection hidden="1"/>
    </xf>
    <xf numFmtId="0" fontId="53" fillId="0" borderId="5" xfId="0" applyFont="1" applyBorder="1" applyAlignment="1">
      <alignment vertical="center"/>
    </xf>
    <xf numFmtId="0" fontId="65" fillId="0" borderId="0" xfId="0" applyFont="1" applyAlignment="1">
      <alignment vertical="center"/>
    </xf>
    <xf numFmtId="0" fontId="65" fillId="0" borderId="0" xfId="0" applyFont="1" applyAlignment="1" applyProtection="1">
      <alignment vertical="center"/>
    </xf>
    <xf numFmtId="0" fontId="65" fillId="0" borderId="0" xfId="0" applyFont="1" applyBorder="1" applyAlignment="1">
      <alignment vertical="center"/>
    </xf>
    <xf numFmtId="0" fontId="67" fillId="0" borderId="5" xfId="0" applyFont="1" applyFill="1" applyBorder="1" applyAlignment="1">
      <alignment horizontal="left" vertical="center" wrapText="1" indent="5"/>
    </xf>
    <xf numFmtId="0" fontId="67" fillId="0" borderId="0" xfId="0" applyFont="1" applyFill="1" applyBorder="1" applyAlignment="1">
      <alignment horizontal="left" vertical="center" wrapText="1" indent="5"/>
    </xf>
    <xf numFmtId="0" fontId="68" fillId="0" borderId="18" xfId="0" applyFont="1" applyFill="1" applyBorder="1" applyAlignment="1">
      <alignment vertical="center" wrapText="1"/>
    </xf>
    <xf numFmtId="0" fontId="67" fillId="6" borderId="38" xfId="0" applyFont="1" applyFill="1" applyBorder="1" applyAlignment="1" applyProtection="1">
      <alignment horizontal="left" vertical="center" wrapText="1" indent="5"/>
      <protection locked="0"/>
    </xf>
    <xf numFmtId="0" fontId="67" fillId="6" borderId="49" xfId="0" applyFont="1" applyFill="1" applyBorder="1" applyAlignment="1" applyProtection="1">
      <alignment horizontal="left" vertical="center" wrapText="1" indent="5"/>
      <protection locked="0"/>
    </xf>
    <xf numFmtId="0" fontId="65" fillId="0" borderId="0" xfId="0" applyFont="1" applyAlignment="1">
      <alignment horizontal="left" vertical="center" indent="5"/>
    </xf>
    <xf numFmtId="0" fontId="68" fillId="0" borderId="0" xfId="0" applyFont="1" applyAlignment="1">
      <alignment vertical="center"/>
    </xf>
    <xf numFmtId="0" fontId="68" fillId="0" borderId="0" xfId="0" applyFont="1" applyAlignment="1" applyProtection="1">
      <alignment vertical="center"/>
    </xf>
    <xf numFmtId="0" fontId="67" fillId="0" borderId="11" xfId="0" applyFont="1" applyFill="1" applyBorder="1" applyAlignment="1">
      <alignment horizontal="left" vertical="center" wrapText="1" indent="5"/>
    </xf>
    <xf numFmtId="0" fontId="67" fillId="0" borderId="12" xfId="0" applyFont="1" applyFill="1" applyBorder="1" applyAlignment="1">
      <alignment horizontal="left" vertical="center" wrapText="1" indent="5"/>
    </xf>
    <xf numFmtId="0" fontId="67" fillId="0" borderId="14" xfId="0" applyFont="1" applyFill="1" applyBorder="1" applyAlignment="1">
      <alignment horizontal="left" vertical="center" wrapText="1" indent="5"/>
    </xf>
    <xf numFmtId="0" fontId="67" fillId="0" borderId="7" xfId="0" applyFont="1" applyFill="1" applyBorder="1" applyAlignment="1">
      <alignment horizontal="left" vertical="center" wrapText="1" indent="5"/>
    </xf>
    <xf numFmtId="0" fontId="16" fillId="69" borderId="39" xfId="104" applyFont="1" applyFill="1" applyBorder="1" applyAlignment="1" applyProtection="1">
      <alignment vertical="center"/>
      <protection hidden="1"/>
    </xf>
    <xf numFmtId="0" fontId="16" fillId="69" borderId="40" xfId="104" applyFont="1" applyFill="1" applyBorder="1" applyAlignment="1" applyProtection="1">
      <alignment vertical="center"/>
      <protection hidden="1"/>
    </xf>
    <xf numFmtId="2" fontId="16" fillId="69" borderId="40" xfId="104" applyNumberFormat="1" applyFont="1" applyFill="1" applyBorder="1" applyAlignment="1" applyProtection="1">
      <alignment horizontal="center" vertical="center"/>
      <protection hidden="1"/>
    </xf>
    <xf numFmtId="0" fontId="16" fillId="69" borderId="40" xfId="104" applyFont="1" applyFill="1" applyBorder="1" applyAlignment="1" applyProtection="1">
      <alignment horizontal="center" vertical="center"/>
      <protection hidden="1"/>
    </xf>
    <xf numFmtId="44" fontId="16" fillId="69" borderId="40" xfId="104" applyNumberFormat="1" applyFont="1" applyFill="1" applyBorder="1" applyAlignment="1" applyProtection="1">
      <alignment vertical="center"/>
      <protection hidden="1"/>
    </xf>
    <xf numFmtId="44" fontId="16" fillId="69" borderId="4" xfId="104" applyNumberFormat="1" applyFont="1" applyFill="1" applyBorder="1" applyAlignment="1" applyProtection="1">
      <alignment vertical="center"/>
      <protection hidden="1"/>
    </xf>
    <xf numFmtId="0" fontId="16" fillId="27" borderId="16" xfId="461" applyFont="1" applyFill="1" applyBorder="1" applyAlignment="1" applyProtection="1">
      <alignment vertical="center" wrapText="1"/>
      <protection hidden="1"/>
    </xf>
    <xf numFmtId="0" fontId="16" fillId="27" borderId="15" xfId="461" applyFont="1" applyFill="1" applyBorder="1" applyAlignment="1" applyProtection="1">
      <alignment vertical="center" wrapText="1"/>
      <protection hidden="1"/>
    </xf>
    <xf numFmtId="0" fontId="16" fillId="27" borderId="17" xfId="461" applyFont="1" applyFill="1" applyBorder="1" applyAlignment="1" applyProtection="1">
      <alignment vertical="center" wrapText="1"/>
      <protection hidden="1"/>
    </xf>
    <xf numFmtId="0" fontId="61" fillId="0" borderId="0" xfId="0" applyFont="1" applyBorder="1" applyAlignment="1" applyProtection="1">
      <alignment horizontal="center" vertical="center"/>
      <protection hidden="1"/>
    </xf>
    <xf numFmtId="0" fontId="47" fillId="0" borderId="0" xfId="0" applyFont="1" applyBorder="1" applyAlignment="1" applyProtection="1">
      <alignment horizontal="center" vertical="center"/>
      <protection hidden="1"/>
    </xf>
    <xf numFmtId="0" fontId="0" fillId="8" borderId="7" xfId="0" applyFill="1" applyBorder="1" applyAlignment="1" applyProtection="1">
      <alignment horizontal="center" vertical="center"/>
      <protection hidden="1"/>
    </xf>
    <xf numFmtId="0" fontId="0" fillId="8" borderId="0" xfId="0" applyFill="1" applyBorder="1" applyAlignment="1" applyProtection="1">
      <alignment horizontal="center" vertical="center"/>
      <protection hidden="1"/>
    </xf>
    <xf numFmtId="4" fontId="0" fillId="8" borderId="0" xfId="0" applyNumberFormat="1" applyFont="1" applyFill="1" applyBorder="1" applyAlignment="1" applyProtection="1">
      <alignment horizontal="center" vertical="center"/>
      <protection hidden="1"/>
    </xf>
    <xf numFmtId="4" fontId="0" fillId="8" borderId="0" xfId="0" applyNumberFormat="1" applyFill="1" applyBorder="1" applyAlignment="1" applyProtection="1">
      <alignment vertical="center"/>
      <protection hidden="1"/>
    </xf>
    <xf numFmtId="0" fontId="16" fillId="0" borderId="0" xfId="461" applyFont="1" applyAlignment="1" applyProtection="1">
      <alignment horizontal="left" vertical="center" wrapText="1"/>
    </xf>
    <xf numFmtId="0" fontId="5" fillId="0" borderId="0" xfId="461" applyFont="1" applyAlignment="1" applyProtection="1">
      <alignment horizontal="left" vertical="center" wrapText="1"/>
    </xf>
    <xf numFmtId="166" fontId="2" fillId="17" borderId="0" xfId="3" applyNumberFormat="1" applyFont="1" applyFill="1" applyAlignment="1" applyProtection="1">
      <alignment vertical="center" wrapText="1"/>
      <protection hidden="1"/>
    </xf>
    <xf numFmtId="0" fontId="2" fillId="17" borderId="0" xfId="3" applyNumberFormat="1" applyFont="1" applyFill="1" applyAlignment="1" applyProtection="1">
      <alignment vertical="center" wrapText="1"/>
      <protection hidden="1"/>
    </xf>
    <xf numFmtId="0" fontId="7" fillId="0" borderId="3" xfId="0"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61" fillId="8" borderId="7" xfId="0" applyFont="1" applyFill="1" applyBorder="1" applyAlignment="1" applyProtection="1">
      <alignment vertical="center"/>
      <protection hidden="1"/>
    </xf>
    <xf numFmtId="0" fontId="61" fillId="8" borderId="13" xfId="0" applyFont="1" applyFill="1" applyBorder="1" applyAlignment="1" applyProtection="1">
      <alignment vertical="center"/>
      <protection hidden="1"/>
    </xf>
    <xf numFmtId="0" fontId="76" fillId="0" borderId="0" xfId="0" applyFont="1" applyFill="1" applyAlignment="1" applyProtection="1">
      <alignment vertical="center"/>
      <protection hidden="1"/>
    </xf>
    <xf numFmtId="0" fontId="7" fillId="0" borderId="0" xfId="0" applyFont="1" applyAlignment="1" applyProtection="1">
      <alignment horizontal="center" vertical="center"/>
      <protection hidden="1"/>
    </xf>
    <xf numFmtId="0" fontId="79" fillId="70" borderId="23" xfId="0" applyFont="1" applyFill="1" applyBorder="1" applyAlignment="1" applyProtection="1">
      <alignment horizontal="center" vertical="center" wrapText="1"/>
      <protection hidden="1"/>
    </xf>
    <xf numFmtId="0" fontId="76" fillId="0" borderId="0" xfId="0" applyFont="1" applyAlignment="1" applyProtection="1">
      <alignment vertical="center"/>
      <protection hidden="1"/>
    </xf>
    <xf numFmtId="0" fontId="43" fillId="0" borderId="0" xfId="0" applyFont="1" applyAlignment="1" applyProtection="1">
      <alignment vertical="center"/>
      <protection hidden="1"/>
    </xf>
    <xf numFmtId="0" fontId="76" fillId="6" borderId="0" xfId="0" applyFont="1" applyFill="1" applyAlignment="1" applyProtection="1">
      <alignment horizontal="center" vertical="center"/>
      <protection hidden="1"/>
    </xf>
    <xf numFmtId="0" fontId="78" fillId="6" borderId="56" xfId="0" applyFont="1" applyFill="1" applyBorder="1" applyAlignment="1" applyProtection="1">
      <alignment horizontal="center" vertical="center"/>
      <protection hidden="1"/>
    </xf>
    <xf numFmtId="0" fontId="77" fillId="0" borderId="56" xfId="0" applyNumberFormat="1" applyFont="1" applyBorder="1" applyAlignment="1" applyProtection="1">
      <alignment vertical="center"/>
      <protection hidden="1"/>
    </xf>
    <xf numFmtId="0" fontId="43" fillId="0" borderId="0" xfId="0" applyFont="1" applyAlignment="1" applyProtection="1">
      <alignment horizontal="right" vertical="center"/>
      <protection hidden="1"/>
    </xf>
    <xf numFmtId="0" fontId="77" fillId="0" borderId="56" xfId="0" applyNumberFormat="1" applyFont="1" applyFill="1" applyBorder="1" applyAlignment="1" applyProtection="1">
      <alignment vertical="center"/>
      <protection hidden="1"/>
    </xf>
    <xf numFmtId="0" fontId="46" fillId="36" borderId="56" xfId="936" applyFont="1" applyBorder="1" applyAlignment="1" applyProtection="1">
      <alignment horizontal="center" vertical="center" wrapText="1"/>
      <protection locked="0"/>
    </xf>
    <xf numFmtId="0" fontId="2" fillId="6" borderId="0" xfId="104" applyFont="1" applyFill="1" applyBorder="1" applyAlignment="1" applyProtection="1">
      <alignment horizontal="left" vertical="center" wrapText="1"/>
      <protection hidden="1"/>
    </xf>
    <xf numFmtId="9" fontId="16" fillId="0" borderId="0" xfId="392" applyFont="1" applyFill="1" applyAlignment="1" applyProtection="1">
      <alignment horizontal="center" vertical="center"/>
      <protection hidden="1"/>
    </xf>
    <xf numFmtId="0" fontId="23" fillId="0" borderId="0" xfId="104" applyFont="1" applyAlignment="1" applyProtection="1">
      <alignment horizontal="center" vertical="center"/>
      <protection hidden="1"/>
    </xf>
    <xf numFmtId="0" fontId="12" fillId="6" borderId="39" xfId="104" applyFont="1" applyFill="1" applyBorder="1" applyAlignment="1" applyProtection="1">
      <alignment horizontal="left"/>
      <protection hidden="1"/>
    </xf>
    <xf numFmtId="0" fontId="12" fillId="6" borderId="40" xfId="104" applyFont="1" applyFill="1" applyBorder="1" applyAlignment="1" applyProtection="1">
      <alignment horizontal="left"/>
      <protection hidden="1"/>
    </xf>
    <xf numFmtId="0" fontId="12" fillId="6" borderId="40" xfId="104" applyFont="1" applyFill="1" applyBorder="1" applyAlignment="1" applyProtection="1">
      <alignment wrapText="1" shrinkToFit="1"/>
      <protection hidden="1"/>
    </xf>
    <xf numFmtId="0" fontId="12" fillId="0" borderId="0" xfId="104" applyFont="1" applyProtection="1">
      <protection hidden="1"/>
    </xf>
    <xf numFmtId="0" fontId="81" fillId="8" borderId="0" xfId="0" applyFont="1" applyFill="1" applyBorder="1" applyAlignment="1" applyProtection="1">
      <alignment horizontal="center" vertical="center"/>
      <protection hidden="1"/>
    </xf>
    <xf numFmtId="0" fontId="81" fillId="8" borderId="0" xfId="0" applyFont="1" applyFill="1" applyBorder="1" applyAlignment="1" applyProtection="1">
      <alignment vertical="center"/>
      <protection hidden="1"/>
    </xf>
    <xf numFmtId="166" fontId="2" fillId="28" borderId="0" xfId="3" applyNumberFormat="1" applyFont="1" applyFill="1" applyAlignment="1" applyProtection="1">
      <alignment vertical="center" wrapText="1"/>
      <protection hidden="1"/>
    </xf>
    <xf numFmtId="0" fontId="2" fillId="28" borderId="0" xfId="104" applyNumberFormat="1" applyFont="1" applyFill="1" applyAlignment="1" applyProtection="1">
      <alignment vertical="center" wrapText="1"/>
      <protection hidden="1"/>
    </xf>
    <xf numFmtId="0" fontId="2" fillId="28" borderId="0" xfId="3" applyNumberFormat="1" applyFont="1" applyFill="1" applyAlignment="1" applyProtection="1">
      <alignment vertical="center" wrapText="1"/>
      <protection hidden="1"/>
    </xf>
    <xf numFmtId="166" fontId="2" fillId="14" borderId="0" xfId="3" applyNumberFormat="1" applyFont="1" applyFill="1" applyAlignment="1" applyProtection="1">
      <alignment vertical="center" wrapText="1"/>
      <protection hidden="1"/>
    </xf>
    <xf numFmtId="0" fontId="2" fillId="14" borderId="0" xfId="104" applyNumberFormat="1" applyFont="1" applyFill="1" applyAlignment="1" applyProtection="1">
      <alignment vertical="center" wrapText="1"/>
      <protection hidden="1"/>
    </xf>
    <xf numFmtId="0" fontId="2" fillId="14" borderId="0" xfId="3" applyNumberFormat="1" applyFont="1" applyFill="1" applyAlignment="1" applyProtection="1">
      <alignment vertical="center" wrapText="1"/>
      <protection hidden="1"/>
    </xf>
    <xf numFmtId="166" fontId="2" fillId="10" borderId="0" xfId="3" applyNumberFormat="1" applyFont="1" applyFill="1" applyAlignment="1" applyProtection="1">
      <alignment horizontal="left" vertical="center" wrapText="1"/>
      <protection hidden="1"/>
    </xf>
    <xf numFmtId="0" fontId="2" fillId="10" borderId="0" xfId="104" applyNumberFormat="1" applyFont="1" applyFill="1" applyAlignment="1" applyProtection="1">
      <alignment horizontal="left" vertical="center" wrapText="1"/>
      <protection hidden="1"/>
    </xf>
    <xf numFmtId="0" fontId="2" fillId="10" borderId="0" xfId="3" applyNumberFormat="1" applyFont="1" applyFill="1" applyAlignment="1" applyProtection="1">
      <alignment horizontal="left" vertical="center" wrapText="1"/>
      <protection hidden="1"/>
    </xf>
    <xf numFmtId="0" fontId="2" fillId="0" borderId="0" xfId="104" applyFont="1" applyAlignment="1" applyProtection="1">
      <alignment horizontal="left" vertical="center" wrapText="1"/>
      <protection hidden="1"/>
    </xf>
    <xf numFmtId="0" fontId="7" fillId="0" borderId="0" xfId="0" applyFont="1" applyAlignment="1">
      <alignment vertical="center" wrapText="1"/>
    </xf>
    <xf numFmtId="0" fontId="0" fillId="8" borderId="6" xfId="0" applyFill="1" applyBorder="1" applyAlignment="1">
      <alignment vertical="center"/>
    </xf>
    <xf numFmtId="0" fontId="7" fillId="8" borderId="7" xfId="0" applyFont="1" applyFill="1" applyBorder="1" applyAlignment="1">
      <alignment vertical="center"/>
    </xf>
    <xf numFmtId="0" fontId="7" fillId="8" borderId="7" xfId="0" applyFont="1" applyFill="1" applyBorder="1" applyAlignment="1">
      <alignment vertical="center" wrapText="1"/>
    </xf>
    <xf numFmtId="0" fontId="0" fillId="8" borderId="7" xfId="0" applyFill="1" applyBorder="1" applyAlignment="1">
      <alignment horizontal="center" vertical="center"/>
    </xf>
    <xf numFmtId="0" fontId="0" fillId="8" borderId="7" xfId="0" applyFill="1" applyBorder="1" applyAlignment="1">
      <alignment vertical="center"/>
    </xf>
    <xf numFmtId="0" fontId="0" fillId="8" borderId="13" xfId="0" applyFill="1" applyBorder="1" applyAlignment="1">
      <alignment vertical="center"/>
    </xf>
    <xf numFmtId="0" fontId="7" fillId="8" borderId="5" xfId="0" applyFont="1" applyFill="1" applyBorder="1" applyAlignment="1">
      <alignment vertical="center"/>
    </xf>
    <xf numFmtId="0" fontId="82" fillId="9" borderId="0" xfId="0" applyFont="1" applyFill="1" applyBorder="1" applyAlignment="1">
      <alignment vertical="center"/>
    </xf>
    <xf numFmtId="0" fontId="82" fillId="9" borderId="0" xfId="0" applyFont="1" applyFill="1" applyBorder="1" applyAlignment="1">
      <alignment vertical="center" wrapText="1"/>
    </xf>
    <xf numFmtId="0" fontId="7" fillId="8" borderId="0" xfId="0" applyFont="1" applyFill="1" applyBorder="1" applyAlignment="1">
      <alignment horizontal="center" vertical="center"/>
    </xf>
    <xf numFmtId="0" fontId="7" fillId="8" borderId="0" xfId="0" applyFont="1" applyFill="1" applyBorder="1" applyAlignment="1">
      <alignment vertical="center"/>
    </xf>
    <xf numFmtId="0" fontId="7" fillId="8" borderId="9" xfId="0" applyFont="1" applyFill="1" applyBorder="1" applyAlignment="1">
      <alignment vertical="center"/>
    </xf>
    <xf numFmtId="0" fontId="7" fillId="0" borderId="0" xfId="0" applyFont="1" applyBorder="1" applyAlignment="1">
      <alignment vertical="center"/>
    </xf>
    <xf numFmtId="0" fontId="0" fillId="8" borderId="5" xfId="0" applyFill="1" applyBorder="1" applyAlignment="1">
      <alignment vertical="center"/>
    </xf>
    <xf numFmtId="0" fontId="7" fillId="8" borderId="0" xfId="0" applyFont="1" applyFill="1" applyBorder="1" applyAlignment="1">
      <alignment vertical="center" wrapText="1"/>
    </xf>
    <xf numFmtId="0" fontId="0" fillId="8" borderId="0" xfId="0" applyFill="1" applyBorder="1" applyAlignment="1">
      <alignment horizontal="center" vertical="center"/>
    </xf>
    <xf numFmtId="0" fontId="0" fillId="8" borderId="0" xfId="0" applyFill="1" applyBorder="1" applyAlignment="1">
      <alignment vertical="center"/>
    </xf>
    <xf numFmtId="0" fontId="0" fillId="8" borderId="9" xfId="0" applyFill="1" applyBorder="1" applyAlignment="1">
      <alignment vertical="center"/>
    </xf>
    <xf numFmtId="0" fontId="7" fillId="8" borderId="5" xfId="0" applyFont="1" applyFill="1" applyBorder="1" applyAlignment="1">
      <alignment vertical="center" wrapText="1"/>
    </xf>
    <xf numFmtId="0" fontId="19" fillId="72" borderId="0" xfId="0" applyFont="1" applyFill="1" applyBorder="1" applyAlignment="1">
      <alignment vertical="center" wrapText="1"/>
    </xf>
    <xf numFmtId="0" fontId="19" fillId="72" borderId="0" xfId="0" applyFont="1" applyFill="1" applyBorder="1" applyAlignment="1">
      <alignment horizontal="center" vertical="center" wrapText="1"/>
    </xf>
    <xf numFmtId="0" fontId="7" fillId="8" borderId="9" xfId="0" applyFont="1" applyFill="1" applyBorder="1" applyAlignment="1">
      <alignment vertical="center" wrapText="1"/>
    </xf>
    <xf numFmtId="0" fontId="7" fillId="0" borderId="0" xfId="0" applyFont="1" applyBorder="1" applyAlignment="1">
      <alignment vertical="center" wrapText="1"/>
    </xf>
    <xf numFmtId="0" fontId="0" fillId="0" borderId="0" xfId="0" applyBorder="1" applyAlignment="1">
      <alignment horizontal="center" vertical="center"/>
    </xf>
    <xf numFmtId="0" fontId="7" fillId="11" borderId="0" xfId="0" applyFont="1" applyFill="1" applyBorder="1" applyAlignment="1">
      <alignment vertical="center"/>
    </xf>
    <xf numFmtId="0" fontId="7" fillId="11" borderId="0" xfId="0" applyFont="1" applyFill="1" applyBorder="1" applyAlignment="1">
      <alignment vertical="center" wrapText="1"/>
    </xf>
    <xf numFmtId="0" fontId="7" fillId="11" borderId="0" xfId="0" applyFont="1" applyFill="1" applyBorder="1" applyAlignment="1">
      <alignment horizontal="center" vertical="center"/>
    </xf>
    <xf numFmtId="0" fontId="0" fillId="8" borderId="11" xfId="0" applyFill="1" applyBorder="1" applyAlignment="1">
      <alignment vertical="center"/>
    </xf>
    <xf numFmtId="0" fontId="7" fillId="8" borderId="12" xfId="0" applyFont="1" applyFill="1" applyBorder="1" applyAlignment="1">
      <alignment vertical="center"/>
    </xf>
    <xf numFmtId="0" fontId="7" fillId="8" borderId="12" xfId="0" applyFont="1" applyFill="1" applyBorder="1" applyAlignment="1">
      <alignment vertical="center" wrapText="1"/>
    </xf>
    <xf numFmtId="0" fontId="0" fillId="8" borderId="12" xfId="0" applyFill="1" applyBorder="1" applyAlignment="1">
      <alignment horizontal="center" vertical="center"/>
    </xf>
    <xf numFmtId="0" fontId="0" fillId="8" borderId="12" xfId="0" applyFill="1" applyBorder="1" applyAlignment="1">
      <alignment vertical="center"/>
    </xf>
    <xf numFmtId="0" fontId="0" fillId="8" borderId="14" xfId="0" applyFill="1" applyBorder="1" applyAlignment="1">
      <alignment vertical="center"/>
    </xf>
    <xf numFmtId="0" fontId="12" fillId="0" borderId="51" xfId="0" applyFont="1" applyFill="1" applyBorder="1" applyAlignment="1" applyProtection="1">
      <alignment horizontal="center" vertical="center" wrapText="1"/>
      <protection hidden="1"/>
    </xf>
    <xf numFmtId="0" fontId="84" fillId="2" borderId="23" xfId="0" applyFont="1" applyFill="1" applyBorder="1" applyAlignment="1">
      <alignment horizontal="left" vertical="center" wrapText="1"/>
    </xf>
    <xf numFmtId="0" fontId="0" fillId="6" borderId="59" xfId="0" applyFill="1" applyBorder="1" applyAlignment="1" applyProtection="1">
      <alignment vertical="center"/>
      <protection hidden="1"/>
    </xf>
    <xf numFmtId="0" fontId="0" fillId="6" borderId="60" xfId="0" applyFill="1" applyBorder="1" applyAlignment="1" applyProtection="1">
      <alignment vertical="center"/>
      <protection hidden="1"/>
    </xf>
    <xf numFmtId="0" fontId="0" fillId="6" borderId="60" xfId="0" applyFill="1" applyBorder="1" applyAlignment="1" applyProtection="1">
      <alignment horizontal="left" vertical="center" wrapText="1" shrinkToFit="1"/>
      <protection hidden="1"/>
    </xf>
    <xf numFmtId="0" fontId="0" fillId="6" borderId="66" xfId="0" applyFill="1" applyBorder="1" applyAlignment="1" applyProtection="1">
      <alignment vertical="center"/>
      <protection hidden="1"/>
    </xf>
    <xf numFmtId="0" fontId="0" fillId="6" borderId="66" xfId="0" applyFill="1" applyBorder="1" applyAlignment="1" applyProtection="1">
      <alignment horizontal="left" vertical="center" wrapText="1" shrinkToFit="1"/>
      <protection hidden="1"/>
    </xf>
    <xf numFmtId="0" fontId="3" fillId="34" borderId="71" xfId="461" applyFont="1" applyFill="1" applyBorder="1" applyAlignment="1" applyProtection="1">
      <alignment horizontal="center" vertical="center" wrapText="1"/>
      <protection hidden="1"/>
    </xf>
    <xf numFmtId="0" fontId="2" fillId="6" borderId="18" xfId="104" applyFont="1" applyFill="1" applyBorder="1" applyAlignment="1" applyProtection="1">
      <alignment horizontal="center" vertical="center"/>
      <protection hidden="1"/>
    </xf>
    <xf numFmtId="0" fontId="2" fillId="6" borderId="10" xfId="104" applyFont="1" applyFill="1" applyBorder="1" applyAlignment="1" applyProtection="1">
      <alignment horizontal="center" vertical="center"/>
      <protection hidden="1"/>
    </xf>
    <xf numFmtId="0" fontId="16" fillId="0" borderId="0" xfId="461" applyFont="1" applyAlignment="1" applyProtection="1">
      <alignment horizontal="left" vertical="center" wrapText="1"/>
    </xf>
    <xf numFmtId="0" fontId="5" fillId="0" borderId="0" xfId="461" applyFont="1" applyAlignment="1" applyProtection="1">
      <alignment horizontal="left" vertical="center" wrapText="1"/>
    </xf>
    <xf numFmtId="4" fontId="43" fillId="0" borderId="15" xfId="0" applyNumberFormat="1" applyFont="1" applyBorder="1" applyAlignment="1" applyProtection="1">
      <alignment horizontal="center" vertical="center"/>
      <protection hidden="1"/>
    </xf>
    <xf numFmtId="0" fontId="75" fillId="0" borderId="0" xfId="0" applyFont="1" applyBorder="1" applyAlignment="1" applyProtection="1">
      <alignment horizontal="center" vertical="center"/>
      <protection hidden="1"/>
    </xf>
    <xf numFmtId="0" fontId="0" fillId="9" borderId="0" xfId="0" applyFill="1" applyAlignment="1">
      <alignment vertical="center"/>
    </xf>
    <xf numFmtId="0" fontId="8" fillId="9" borderId="0" xfId="461" applyFill="1" applyAlignment="1">
      <alignment vertical="center"/>
    </xf>
    <xf numFmtId="0" fontId="5" fillId="9" borderId="0" xfId="461" applyFont="1" applyFill="1" applyAlignment="1" applyProtection="1">
      <alignment vertical="center"/>
    </xf>
    <xf numFmtId="0" fontId="48" fillId="9" borderId="0" xfId="0" applyFont="1" applyFill="1" applyBorder="1" applyAlignment="1">
      <alignment horizontal="left" vertical="center" wrapText="1"/>
    </xf>
    <xf numFmtId="0" fontId="8" fillId="9" borderId="0" xfId="461" applyFill="1" applyBorder="1" applyAlignment="1" applyProtection="1">
      <alignment vertical="center" wrapText="1"/>
    </xf>
    <xf numFmtId="0" fontId="3" fillId="9" borderId="35" xfId="461" applyFont="1" applyFill="1" applyBorder="1" applyAlignment="1" applyProtection="1">
      <alignment horizontal="center" vertical="center" wrapText="1"/>
      <protection hidden="1"/>
    </xf>
    <xf numFmtId="0" fontId="2" fillId="9" borderId="0" xfId="104" applyFont="1" applyFill="1" applyBorder="1" applyAlignment="1" applyProtection="1">
      <alignment horizontal="center" vertical="center"/>
      <protection locked="0"/>
    </xf>
    <xf numFmtId="0" fontId="16" fillId="9" borderId="40" xfId="104" applyFont="1" applyFill="1" applyBorder="1" applyAlignment="1" applyProtection="1">
      <alignment vertical="center"/>
      <protection hidden="1"/>
    </xf>
    <xf numFmtId="0" fontId="85" fillId="0" borderId="0" xfId="0" applyFont="1" applyAlignment="1" applyProtection="1">
      <alignment horizontal="center" vertical="center"/>
      <protection hidden="1"/>
    </xf>
    <xf numFmtId="0" fontId="86" fillId="0" borderId="0" xfId="0" applyFont="1" applyAlignment="1" applyProtection="1">
      <alignment horizontal="center" vertical="center"/>
      <protection hidden="1"/>
    </xf>
    <xf numFmtId="9" fontId="85" fillId="0" borderId="0" xfId="1591" applyFont="1" applyAlignment="1" applyProtection="1">
      <alignment horizontal="center" vertical="center"/>
      <protection hidden="1"/>
    </xf>
    <xf numFmtId="164" fontId="85" fillId="0" borderId="0" xfId="1591" applyNumberFormat="1" applyFont="1" applyAlignment="1" applyProtection="1">
      <alignment horizontal="center" vertical="center"/>
      <protection hidden="1"/>
    </xf>
    <xf numFmtId="0" fontId="41" fillId="0" borderId="0" xfId="0" applyFont="1" applyAlignment="1" applyProtection="1">
      <alignment vertical="center"/>
      <protection hidden="1"/>
    </xf>
    <xf numFmtId="0" fontId="16" fillId="0" borderId="0" xfId="461" applyFont="1" applyAlignment="1" applyProtection="1">
      <alignment horizontal="left" vertical="center" wrapText="1"/>
    </xf>
    <xf numFmtId="0" fontId="7" fillId="6" borderId="58" xfId="0" applyFont="1" applyFill="1" applyBorder="1" applyAlignment="1" applyProtection="1">
      <alignment horizontal="left" vertical="center"/>
      <protection hidden="1"/>
    </xf>
    <xf numFmtId="0" fontId="7" fillId="6" borderId="63" xfId="0" applyFont="1" applyFill="1" applyBorder="1" applyAlignment="1" applyProtection="1">
      <alignment horizontal="left" vertical="center"/>
      <protection hidden="1"/>
    </xf>
    <xf numFmtId="0" fontId="7" fillId="6" borderId="65" xfId="0" applyFont="1" applyFill="1" applyBorder="1" applyAlignment="1" applyProtection="1">
      <alignment horizontal="left" vertical="center"/>
      <protection hidden="1"/>
    </xf>
    <xf numFmtId="166" fontId="7" fillId="6" borderId="61" xfId="935" applyNumberFormat="1" applyFont="1" applyFill="1" applyBorder="1" applyAlignment="1" applyProtection="1">
      <alignment vertical="center"/>
      <protection hidden="1"/>
    </xf>
    <xf numFmtId="166" fontId="7" fillId="6" borderId="62" xfId="935" applyNumberFormat="1" applyFont="1" applyFill="1" applyBorder="1" applyAlignment="1" applyProtection="1">
      <alignment vertical="center"/>
      <protection hidden="1"/>
    </xf>
    <xf numFmtId="166" fontId="7" fillId="6" borderId="23" xfId="935" applyNumberFormat="1" applyFont="1" applyFill="1" applyBorder="1" applyAlignment="1" applyProtection="1">
      <alignment vertical="center"/>
      <protection hidden="1"/>
    </xf>
    <xf numFmtId="166" fontId="7" fillId="6" borderId="64" xfId="935" applyNumberFormat="1" applyFont="1" applyFill="1" applyBorder="1" applyAlignment="1" applyProtection="1">
      <alignment vertical="center"/>
      <protection hidden="1"/>
    </xf>
    <xf numFmtId="166" fontId="7" fillId="6" borderId="67" xfId="935" applyNumberFormat="1" applyFont="1" applyFill="1" applyBorder="1" applyAlignment="1" applyProtection="1">
      <alignment vertical="center"/>
      <protection hidden="1"/>
    </xf>
    <xf numFmtId="166" fontId="7" fillId="6" borderId="68" xfId="935" applyNumberFormat="1" applyFont="1" applyFill="1" applyBorder="1" applyAlignment="1" applyProtection="1">
      <alignment vertical="center"/>
      <protection hidden="1"/>
    </xf>
    <xf numFmtId="4" fontId="43" fillId="0" borderId="0" xfId="0" applyNumberFormat="1" applyFont="1" applyBorder="1" applyAlignment="1" applyProtection="1">
      <alignment horizontal="center" vertical="center"/>
      <protection hidden="1"/>
    </xf>
    <xf numFmtId="0" fontId="51" fillId="0" borderId="0" xfId="0" applyFont="1" applyAlignment="1" applyProtection="1">
      <alignment horizontal="right" vertical="center"/>
      <protection hidden="1"/>
    </xf>
    <xf numFmtId="4" fontId="51" fillId="0" borderId="72" xfId="0" applyNumberFormat="1" applyFont="1" applyBorder="1" applyAlignment="1" applyProtection="1">
      <alignment horizontal="center" vertical="center"/>
      <protection hidden="1"/>
    </xf>
    <xf numFmtId="0" fontId="87" fillId="0" borderId="0" xfId="0" applyFont="1" applyAlignment="1" applyProtection="1">
      <alignment vertical="center"/>
      <protection hidden="1"/>
    </xf>
    <xf numFmtId="0" fontId="51" fillId="0" borderId="72" xfId="0" applyFont="1" applyBorder="1" applyAlignment="1" applyProtection="1">
      <alignment vertical="center"/>
      <protection hidden="1"/>
    </xf>
    <xf numFmtId="4" fontId="51" fillId="0" borderId="0" xfId="0" applyNumberFormat="1" applyFont="1" applyBorder="1" applyAlignment="1" applyProtection="1">
      <alignment horizontal="center" vertical="center"/>
      <protection hidden="1"/>
    </xf>
    <xf numFmtId="4" fontId="0" fillId="0" borderId="0" xfId="0" applyNumberFormat="1" applyAlignment="1" applyProtection="1">
      <alignment vertical="center"/>
      <protection hidden="1"/>
    </xf>
    <xf numFmtId="0" fontId="76" fillId="0" borderId="0" xfId="0" applyFont="1" applyAlignment="1" applyProtection="1">
      <alignment horizontal="center" vertical="center"/>
      <protection hidden="1"/>
    </xf>
    <xf numFmtId="0" fontId="43" fillId="0" borderId="0" xfId="0" applyFont="1" applyAlignment="1" applyProtection="1">
      <alignment horizontal="center" vertical="center"/>
      <protection hidden="1"/>
    </xf>
    <xf numFmtId="4" fontId="46" fillId="6" borderId="56" xfId="936" applyNumberFormat="1" applyFont="1" applyFill="1" applyBorder="1" applyAlignment="1" applyProtection="1">
      <alignment vertical="center" wrapText="1"/>
      <protection hidden="1"/>
    </xf>
    <xf numFmtId="4" fontId="43" fillId="0" borderId="15" xfId="0" applyNumberFormat="1" applyFont="1" applyBorder="1" applyAlignment="1" applyProtection="1">
      <alignment vertical="center"/>
      <protection hidden="1"/>
    </xf>
    <xf numFmtId="4" fontId="43" fillId="0" borderId="0" xfId="0" applyNumberFormat="1" applyFont="1" applyBorder="1" applyAlignment="1" applyProtection="1">
      <alignment vertical="center"/>
      <protection hidden="1"/>
    </xf>
    <xf numFmtId="4" fontId="51" fillId="0" borderId="72" xfId="0" applyNumberFormat="1" applyFont="1" applyBorder="1" applyAlignment="1" applyProtection="1">
      <alignment vertical="center"/>
      <protection hidden="1"/>
    </xf>
    <xf numFmtId="4" fontId="51" fillId="0" borderId="0" xfId="0" applyNumberFormat="1" applyFont="1" applyBorder="1" applyAlignment="1" applyProtection="1">
      <alignment vertical="center"/>
      <protection hidden="1"/>
    </xf>
    <xf numFmtId="4" fontId="51" fillId="29" borderId="3" xfId="0" applyNumberFormat="1" applyFont="1" applyFill="1" applyBorder="1" applyAlignment="1" applyProtection="1">
      <alignment horizontal="right" vertical="center"/>
      <protection hidden="1"/>
    </xf>
    <xf numFmtId="0" fontId="0" fillId="0" borderId="0" xfId="0" applyNumberFormat="1" applyAlignment="1" applyProtection="1">
      <alignment vertical="center"/>
      <protection hidden="1"/>
    </xf>
    <xf numFmtId="0" fontId="76" fillId="0" borderId="0" xfId="0" applyNumberFormat="1" applyFont="1" applyAlignment="1" applyProtection="1">
      <alignment vertical="center"/>
      <protection hidden="1"/>
    </xf>
    <xf numFmtId="0" fontId="46" fillId="36" borderId="9" xfId="936" applyFont="1" applyBorder="1" applyAlignment="1" applyProtection="1">
      <alignment horizontal="center" vertical="center" wrapText="1"/>
      <protection locked="0"/>
    </xf>
    <xf numFmtId="0" fontId="46" fillId="36" borderId="5" xfId="936" applyFont="1" applyBorder="1" applyAlignment="1" applyProtection="1">
      <alignment horizontal="left" vertical="center"/>
      <protection locked="0"/>
    </xf>
    <xf numFmtId="0" fontId="89" fillId="0" borderId="0" xfId="0" applyFont="1" applyAlignment="1" applyProtection="1">
      <alignment horizontal="center" vertical="center"/>
      <protection hidden="1"/>
    </xf>
    <xf numFmtId="0" fontId="90" fillId="0" borderId="0" xfId="0" applyFont="1" applyAlignment="1" applyProtection="1">
      <alignment vertical="center"/>
      <protection hidden="1"/>
    </xf>
    <xf numFmtId="4" fontId="88" fillId="10" borderId="3" xfId="0" applyNumberFormat="1" applyFont="1" applyFill="1" applyBorder="1" applyAlignment="1" applyProtection="1">
      <alignment horizontal="center" vertical="center"/>
      <protection hidden="1"/>
    </xf>
    <xf numFmtId="4" fontId="88" fillId="10" borderId="39" xfId="0" applyNumberFormat="1" applyFont="1" applyFill="1" applyBorder="1" applyAlignment="1" applyProtection="1">
      <alignment vertical="center"/>
      <protection hidden="1"/>
    </xf>
    <xf numFmtId="4" fontId="88" fillId="10" borderId="40" xfId="0" applyNumberFormat="1" applyFont="1" applyFill="1" applyBorder="1" applyAlignment="1" applyProtection="1">
      <alignment vertical="center"/>
      <protection hidden="1"/>
    </xf>
    <xf numFmtId="4" fontId="88" fillId="10" borderId="4" xfId="0" applyNumberFormat="1" applyFont="1" applyFill="1" applyBorder="1" applyAlignment="1" applyProtection="1">
      <alignment vertical="center"/>
      <protection hidden="1"/>
    </xf>
    <xf numFmtId="0" fontId="46" fillId="19" borderId="56" xfId="936" applyFont="1" applyFill="1" applyBorder="1" applyAlignment="1" applyProtection="1">
      <alignment horizontal="center" vertical="center" wrapText="1"/>
      <protection locked="0"/>
    </xf>
    <xf numFmtId="4" fontId="0" fillId="8" borderId="12" xfId="0" applyNumberFormat="1" applyFill="1" applyBorder="1" applyAlignment="1" applyProtection="1">
      <alignment vertical="center"/>
      <protection hidden="1"/>
    </xf>
    <xf numFmtId="0" fontId="0" fillId="8" borderId="14" xfId="0" applyFill="1" applyBorder="1" applyAlignment="1" applyProtection="1">
      <alignment vertical="center"/>
      <protection hidden="1"/>
    </xf>
    <xf numFmtId="0" fontId="16" fillId="27" borderId="47" xfId="461" applyFont="1" applyFill="1" applyBorder="1" applyAlignment="1" applyProtection="1">
      <alignment vertical="center" wrapText="1"/>
      <protection hidden="1"/>
    </xf>
    <xf numFmtId="0" fontId="91" fillId="0" borderId="0" xfId="0" applyFont="1" applyAlignment="1">
      <alignment vertical="center"/>
    </xf>
    <xf numFmtId="0" fontId="93" fillId="0" borderId="0" xfId="0" applyFont="1" applyAlignment="1" applyProtection="1"/>
    <xf numFmtId="0" fontId="7" fillId="0" borderId="0" xfId="0" applyFont="1" applyBorder="1" applyAlignment="1" applyProtection="1">
      <alignment horizontal="center" vertical="center"/>
      <protection hidden="1"/>
    </xf>
    <xf numFmtId="0" fontId="94" fillId="0" borderId="0" xfId="104" applyFont="1" applyBorder="1" applyAlignment="1" applyProtection="1">
      <alignment vertical="center"/>
      <protection hidden="1"/>
    </xf>
    <xf numFmtId="0" fontId="95" fillId="0" borderId="0" xfId="1556" applyFont="1" applyAlignment="1" applyProtection="1">
      <alignment vertical="center"/>
      <protection hidden="1"/>
    </xf>
    <xf numFmtId="0" fontId="4" fillId="0" borderId="0" xfId="104" applyFont="1" applyAlignment="1" applyProtection="1">
      <alignment vertical="center"/>
      <protection hidden="1"/>
    </xf>
    <xf numFmtId="0" fontId="4" fillId="0" borderId="0" xfId="104" applyFont="1" applyBorder="1" applyAlignment="1" applyProtection="1">
      <alignment vertical="center"/>
      <protection hidden="1"/>
    </xf>
    <xf numFmtId="0" fontId="4" fillId="0" borderId="0" xfId="104" applyFont="1" applyAlignment="1" applyProtection="1">
      <alignment horizontal="center" vertical="center"/>
      <protection hidden="1"/>
    </xf>
    <xf numFmtId="0" fontId="96" fillId="0" borderId="0" xfId="104" applyFont="1" applyAlignment="1" applyProtection="1">
      <alignment vertical="center"/>
      <protection hidden="1"/>
    </xf>
    <xf numFmtId="0" fontId="4" fillId="0" borderId="0" xfId="104" applyFont="1" applyFill="1" applyBorder="1" applyAlignment="1" applyProtection="1">
      <alignment vertical="center"/>
      <protection hidden="1"/>
    </xf>
    <xf numFmtId="0" fontId="97" fillId="0" borderId="0" xfId="104" applyFont="1" applyFill="1" applyBorder="1" applyAlignment="1" applyProtection="1">
      <alignment horizontal="right" vertical="center" wrapText="1"/>
      <protection hidden="1"/>
    </xf>
    <xf numFmtId="0" fontId="4" fillId="0" borderId="0" xfId="104" applyFont="1" applyFill="1" applyBorder="1" applyAlignment="1" applyProtection="1">
      <alignment horizontal="right" vertical="center"/>
      <protection hidden="1"/>
    </xf>
    <xf numFmtId="0" fontId="4" fillId="0" borderId="0" xfId="104" applyFont="1" applyFill="1" applyBorder="1" applyAlignment="1" applyProtection="1">
      <alignment horizontal="center" vertical="center"/>
      <protection hidden="1"/>
    </xf>
    <xf numFmtId="0" fontId="97" fillId="0" borderId="0" xfId="104" applyFont="1" applyFill="1" applyBorder="1" applyAlignment="1" applyProtection="1">
      <alignment horizontal="right" vertical="center"/>
      <protection hidden="1"/>
    </xf>
    <xf numFmtId="0" fontId="98" fillId="0" borderId="0" xfId="104" applyFont="1" applyFill="1" applyBorder="1" applyAlignment="1" applyProtection="1">
      <alignment vertical="center"/>
      <protection hidden="1"/>
    </xf>
    <xf numFmtId="0" fontId="99" fillId="70" borderId="77" xfId="104" applyFont="1" applyFill="1" applyBorder="1" applyAlignment="1" applyProtection="1">
      <alignment horizontal="center" vertical="center" wrapText="1"/>
      <protection hidden="1"/>
    </xf>
    <xf numFmtId="0" fontId="99" fillId="70" borderId="82" xfId="104" applyFont="1" applyFill="1" applyBorder="1" applyAlignment="1" applyProtection="1">
      <alignment horizontal="center" vertical="center" wrapText="1"/>
      <protection hidden="1"/>
    </xf>
    <xf numFmtId="15" fontId="101" fillId="35" borderId="83" xfId="104" applyNumberFormat="1" applyFont="1" applyFill="1" applyBorder="1" applyAlignment="1" applyProtection="1">
      <alignment vertical="center" wrapText="1"/>
      <protection locked="0"/>
    </xf>
    <xf numFmtId="0" fontId="101" fillId="35" borderId="76" xfId="104" applyNumberFormat="1" applyFont="1" applyFill="1" applyBorder="1" applyAlignment="1" applyProtection="1">
      <alignment vertical="center" wrapText="1"/>
      <protection locked="0"/>
    </xf>
    <xf numFmtId="4" fontId="101" fillId="35" borderId="82" xfId="104" applyNumberFormat="1" applyFont="1" applyFill="1" applyBorder="1" applyAlignment="1" applyProtection="1">
      <alignment horizontal="center" vertical="center"/>
      <protection locked="0"/>
    </xf>
    <xf numFmtId="15" fontId="101" fillId="35" borderId="85" xfId="104" applyNumberFormat="1" applyFont="1" applyFill="1" applyBorder="1" applyAlignment="1" applyProtection="1">
      <alignment vertical="center" wrapText="1"/>
      <protection locked="0"/>
    </xf>
    <xf numFmtId="4" fontId="62" fillId="35" borderId="82" xfId="104" applyNumberFormat="1" applyFont="1" applyFill="1" applyBorder="1" applyAlignment="1" applyProtection="1">
      <alignment horizontal="center" vertical="center"/>
      <protection locked="0"/>
    </xf>
    <xf numFmtId="0" fontId="102" fillId="0" borderId="0" xfId="0" applyFont="1" applyAlignment="1" applyProtection="1">
      <alignment vertical="center"/>
      <protection hidden="1"/>
    </xf>
    <xf numFmtId="4" fontId="46" fillId="19" borderId="56" xfId="936" applyNumberFormat="1" applyFont="1" applyFill="1" applyBorder="1" applyAlignment="1" applyProtection="1">
      <alignment vertical="center" wrapText="1"/>
      <protection locked="0" hidden="1"/>
    </xf>
    <xf numFmtId="0" fontId="3" fillId="34" borderId="69" xfId="461" applyFont="1" applyFill="1" applyBorder="1" applyAlignment="1" applyProtection="1">
      <alignment vertical="center" wrapText="1"/>
      <protection hidden="1"/>
    </xf>
    <xf numFmtId="0" fontId="3" fillId="34" borderId="73" xfId="461" applyFont="1" applyFill="1" applyBorder="1" applyAlignment="1" applyProtection="1">
      <alignment vertical="center" wrapText="1"/>
      <protection hidden="1"/>
    </xf>
    <xf numFmtId="0" fontId="47" fillId="0" borderId="5" xfId="0" applyFont="1" applyBorder="1" applyAlignment="1">
      <alignment vertical="center" wrapText="1"/>
    </xf>
    <xf numFmtId="0" fontId="47" fillId="0" borderId="0" xfId="0" applyFont="1" applyBorder="1" applyAlignment="1">
      <alignment vertical="center" wrapText="1"/>
    </xf>
    <xf numFmtId="0" fontId="84" fillId="2" borderId="48" xfId="0" applyFont="1" applyFill="1" applyBorder="1" applyAlignment="1">
      <alignment horizontal="left" vertical="center" wrapText="1"/>
    </xf>
    <xf numFmtId="0" fontId="105" fillId="0" borderId="46" xfId="936" applyFont="1" applyFill="1" applyBorder="1" applyAlignment="1" applyProtection="1">
      <alignment horizontal="center" vertical="center" wrapText="1"/>
      <protection locked="0"/>
    </xf>
    <xf numFmtId="0" fontId="105" fillId="0" borderId="45" xfId="936" applyFont="1" applyFill="1" applyBorder="1" applyAlignment="1" applyProtection="1">
      <alignment horizontal="center" vertical="center" wrapText="1"/>
      <protection locked="0"/>
    </xf>
    <xf numFmtId="0" fontId="84" fillId="2" borderId="48" xfId="0" applyFont="1" applyFill="1" applyBorder="1" applyAlignment="1">
      <alignment vertical="center"/>
    </xf>
    <xf numFmtId="0" fontId="105" fillId="0" borderId="20" xfId="936" applyFont="1" applyFill="1" applyBorder="1" applyAlignment="1" applyProtection="1">
      <alignment horizontal="left" vertical="center" wrapText="1"/>
      <protection locked="0"/>
    </xf>
    <xf numFmtId="0" fontId="84" fillId="2" borderId="23" xfId="0" applyFont="1" applyFill="1" applyBorder="1" applyAlignment="1">
      <alignment vertical="center"/>
    </xf>
    <xf numFmtId="0" fontId="84" fillId="2" borderId="45" xfId="0" applyFont="1" applyFill="1" applyBorder="1" applyAlignment="1">
      <alignment vertical="center" wrapText="1"/>
    </xf>
    <xf numFmtId="0" fontId="84" fillId="2" borderId="23" xfId="0" applyFont="1" applyFill="1" applyBorder="1" applyAlignment="1">
      <alignment vertical="center" wrapText="1"/>
    </xf>
    <xf numFmtId="0" fontId="80" fillId="0" borderId="0" xfId="0" applyFont="1" applyFill="1" applyBorder="1" applyAlignment="1">
      <alignment horizontal="left" vertical="center"/>
    </xf>
    <xf numFmtId="0" fontId="68" fillId="0" borderId="0" xfId="0" applyFont="1" applyBorder="1" applyAlignment="1">
      <alignment horizontal="center" vertical="center"/>
    </xf>
    <xf numFmtId="4" fontId="7" fillId="8" borderId="12" xfId="0" applyNumberFormat="1" applyFont="1" applyFill="1" applyBorder="1" applyAlignment="1" applyProtection="1">
      <alignment horizontal="center" vertical="center" wrapText="1"/>
      <protection hidden="1"/>
    </xf>
    <xf numFmtId="14" fontId="0" fillId="0" borderId="0" xfId="0" applyNumberFormat="1" applyAlignment="1" applyProtection="1">
      <alignment vertical="center"/>
      <protection hidden="1"/>
    </xf>
    <xf numFmtId="0" fontId="103" fillId="0" borderId="0" xfId="0" applyFont="1" applyAlignment="1" applyProtection="1">
      <alignment vertical="center"/>
      <protection hidden="1"/>
    </xf>
    <xf numFmtId="0" fontId="7" fillId="73" borderId="3" xfId="0" applyFont="1" applyFill="1" applyBorder="1" applyAlignment="1" applyProtection="1">
      <alignment horizontal="left" vertical="center" wrapText="1"/>
      <protection locked="0" hidden="1"/>
    </xf>
    <xf numFmtId="44" fontId="51" fillId="35" borderId="23" xfId="1592" applyFont="1" applyFill="1" applyBorder="1" applyAlignment="1" applyProtection="1">
      <alignment vertical="center"/>
      <protection hidden="1"/>
    </xf>
    <xf numFmtId="0" fontId="104" fillId="0" borderId="0" xfId="0" applyFont="1" applyAlignment="1" applyProtection="1">
      <alignment vertical="center"/>
      <protection hidden="1"/>
    </xf>
    <xf numFmtId="3" fontId="51" fillId="73" borderId="23" xfId="0" applyNumberFormat="1" applyFont="1" applyFill="1" applyBorder="1" applyAlignment="1" applyProtection="1">
      <alignment vertical="center"/>
      <protection locked="0" hidden="1"/>
    </xf>
    <xf numFmtId="0" fontId="76" fillId="0" borderId="0" xfId="0" applyFont="1" applyAlignment="1" applyProtection="1">
      <alignment horizontal="right" vertical="center"/>
      <protection hidden="1"/>
    </xf>
    <xf numFmtId="0" fontId="106" fillId="15" borderId="6" xfId="1593" quotePrefix="1" applyFont="1" applyFill="1" applyBorder="1" applyAlignment="1" applyProtection="1">
      <alignment horizontal="left" vertical="center"/>
      <protection hidden="1"/>
    </xf>
    <xf numFmtId="0" fontId="2" fillId="15" borderId="13" xfId="1593" applyFont="1" applyFill="1" applyBorder="1" applyAlignment="1" applyProtection="1">
      <alignment vertical="center"/>
      <protection hidden="1"/>
    </xf>
    <xf numFmtId="0" fontId="106" fillId="74" borderId="6" xfId="1593" quotePrefix="1" applyFont="1" applyFill="1" applyBorder="1" applyAlignment="1" applyProtection="1">
      <alignment horizontal="left" vertical="center"/>
      <protection hidden="1"/>
    </xf>
    <xf numFmtId="0" fontId="2" fillId="74" borderId="13" xfId="1593" applyFont="1" applyFill="1" applyBorder="1" applyAlignment="1" applyProtection="1">
      <alignment vertical="center"/>
      <protection hidden="1"/>
    </xf>
    <xf numFmtId="0" fontId="2" fillId="15" borderId="5" xfId="1593" quotePrefix="1" applyFont="1" applyFill="1" applyBorder="1" applyAlignment="1" applyProtection="1">
      <alignment horizontal="left" vertical="center"/>
      <protection hidden="1"/>
    </xf>
    <xf numFmtId="173" fontId="2" fillId="15" borderId="9" xfId="1592" applyNumberFormat="1" applyFont="1" applyFill="1" applyBorder="1" applyAlignment="1" applyProtection="1">
      <alignment vertical="center"/>
      <protection hidden="1"/>
    </xf>
    <xf numFmtId="0" fontId="2" fillId="74" borderId="5" xfId="1593" quotePrefix="1" applyFont="1" applyFill="1" applyBorder="1" applyAlignment="1" applyProtection="1">
      <alignment horizontal="left" vertical="center"/>
      <protection hidden="1"/>
    </xf>
    <xf numFmtId="173" fontId="2" fillId="74" borderId="9" xfId="1592" applyNumberFormat="1" applyFont="1" applyFill="1" applyBorder="1" applyAlignment="1" applyProtection="1">
      <alignment vertical="center"/>
      <protection hidden="1"/>
    </xf>
    <xf numFmtId="173" fontId="2" fillId="15" borderId="50" xfId="1592" applyNumberFormat="1" applyFont="1" applyFill="1" applyBorder="1" applyAlignment="1" applyProtection="1">
      <alignment vertical="center"/>
      <protection hidden="1"/>
    </xf>
    <xf numFmtId="173" fontId="2" fillId="74" borderId="50" xfId="1592" applyNumberFormat="1" applyFont="1" applyFill="1" applyBorder="1" applyAlignment="1" applyProtection="1">
      <alignment vertical="center"/>
      <protection hidden="1"/>
    </xf>
    <xf numFmtId="0" fontId="2" fillId="15" borderId="5" xfId="1593" quotePrefix="1" applyFont="1" applyFill="1" applyBorder="1" applyAlignment="1" applyProtection="1">
      <alignment horizontal="right" vertical="center"/>
      <protection hidden="1"/>
    </xf>
    <xf numFmtId="173" fontId="2" fillId="15" borderId="86" xfId="1592" applyNumberFormat="1" applyFont="1" applyFill="1" applyBorder="1" applyAlignment="1" applyProtection="1">
      <alignment vertical="center"/>
      <protection hidden="1"/>
    </xf>
    <xf numFmtId="173" fontId="3" fillId="15" borderId="87" xfId="1592" applyNumberFormat="1" applyFont="1" applyFill="1" applyBorder="1" applyAlignment="1" applyProtection="1">
      <alignment vertical="center"/>
      <protection hidden="1"/>
    </xf>
    <xf numFmtId="0" fontId="2" fillId="74" borderId="5" xfId="1593" quotePrefix="1" applyFont="1" applyFill="1" applyBorder="1" applyAlignment="1" applyProtection="1">
      <alignment horizontal="right" vertical="center"/>
      <protection hidden="1"/>
    </xf>
    <xf numFmtId="173" fontId="2" fillId="74" borderId="86" xfId="1592" applyNumberFormat="1" applyFont="1" applyFill="1" applyBorder="1" applyAlignment="1" applyProtection="1">
      <alignment vertical="center"/>
      <protection hidden="1"/>
    </xf>
    <xf numFmtId="173" fontId="3" fillId="74" borderId="87" xfId="1592" applyNumberFormat="1" applyFont="1" applyFill="1" applyBorder="1" applyAlignment="1" applyProtection="1">
      <alignment vertical="center"/>
      <protection hidden="1"/>
    </xf>
    <xf numFmtId="0" fontId="2" fillId="15" borderId="5" xfId="1593" applyFont="1" applyFill="1" applyBorder="1" applyAlignment="1" applyProtection="1">
      <alignment horizontal="left" vertical="center"/>
      <protection hidden="1"/>
    </xf>
    <xf numFmtId="0" fontId="2" fillId="74" borderId="5" xfId="1593" applyFont="1" applyFill="1" applyBorder="1" applyAlignment="1" applyProtection="1">
      <alignment horizontal="left" vertical="center"/>
      <protection hidden="1"/>
    </xf>
    <xf numFmtId="0" fontId="3" fillId="34" borderId="39" xfId="1593" applyFont="1" applyFill="1" applyBorder="1" applyAlignment="1" applyProtection="1">
      <alignment horizontal="left" vertical="center"/>
      <protection hidden="1"/>
    </xf>
    <xf numFmtId="0" fontId="108" fillId="34" borderId="40" xfId="0" applyFont="1" applyFill="1" applyBorder="1" applyAlignment="1" applyProtection="1">
      <alignment vertical="center"/>
      <protection hidden="1"/>
    </xf>
    <xf numFmtId="44" fontId="12" fillId="34" borderId="3" xfId="0" applyNumberFormat="1" applyFont="1" applyFill="1" applyBorder="1" applyAlignment="1" applyProtection="1">
      <alignment vertical="center"/>
      <protection hidden="1"/>
    </xf>
    <xf numFmtId="0" fontId="3" fillId="9" borderId="39" xfId="1593" applyFont="1" applyFill="1" applyBorder="1" applyAlignment="1" applyProtection="1">
      <alignment horizontal="left" vertical="center"/>
      <protection hidden="1"/>
    </xf>
    <xf numFmtId="0" fontId="108" fillId="9" borderId="40" xfId="0" applyFont="1" applyFill="1" applyBorder="1" applyAlignment="1" applyProtection="1">
      <alignment vertical="center"/>
      <protection hidden="1"/>
    </xf>
    <xf numFmtId="44" fontId="12" fillId="9" borderId="3" xfId="0" applyNumberFormat="1" applyFont="1" applyFill="1" applyBorder="1" applyAlignment="1" applyProtection="1">
      <alignment vertical="center"/>
      <protection hidden="1"/>
    </xf>
    <xf numFmtId="0" fontId="106" fillId="13" borderId="6" xfId="1593" applyFont="1" applyFill="1" applyBorder="1" applyAlignment="1" applyProtection="1">
      <alignment horizontal="left" vertical="center"/>
      <protection hidden="1"/>
    </xf>
    <xf numFmtId="0" fontId="2" fillId="13" borderId="7" xfId="1593" applyFont="1" applyFill="1" applyBorder="1" applyAlignment="1" applyProtection="1">
      <alignment vertical="center"/>
      <protection hidden="1"/>
    </xf>
    <xf numFmtId="0" fontId="2" fillId="13" borderId="8" xfId="1593" applyFont="1" applyFill="1" applyBorder="1" applyAlignment="1" applyProtection="1">
      <alignment vertical="center"/>
      <protection hidden="1"/>
    </xf>
    <xf numFmtId="0" fontId="106" fillId="75" borderId="6" xfId="1593" applyFont="1" applyFill="1" applyBorder="1" applyAlignment="1" applyProtection="1">
      <alignment horizontal="left" vertical="center"/>
      <protection hidden="1"/>
    </xf>
    <xf numFmtId="0" fontId="2" fillId="75" borderId="7" xfId="1593" applyFont="1" applyFill="1" applyBorder="1" applyAlignment="1" applyProtection="1">
      <alignment vertical="center"/>
      <protection hidden="1"/>
    </xf>
    <xf numFmtId="0" fontId="2" fillId="75" borderId="8" xfId="1593" applyFont="1" applyFill="1" applyBorder="1" applyAlignment="1" applyProtection="1">
      <alignment vertical="center"/>
      <protection hidden="1"/>
    </xf>
    <xf numFmtId="0" fontId="2" fillId="13" borderId="5" xfId="1593" applyFont="1" applyFill="1" applyBorder="1" applyAlignment="1" applyProtection="1">
      <alignment horizontal="left" vertical="center"/>
      <protection hidden="1"/>
    </xf>
    <xf numFmtId="173" fontId="2" fillId="13" borderId="0" xfId="1592" applyNumberFormat="1" applyFont="1" applyFill="1" applyBorder="1" applyAlignment="1" applyProtection="1">
      <alignment vertical="center"/>
      <protection hidden="1"/>
    </xf>
    <xf numFmtId="173" fontId="2" fillId="13" borderId="18" xfId="1592" applyNumberFormat="1" applyFont="1" applyFill="1" applyBorder="1" applyAlignment="1" applyProtection="1">
      <alignment vertical="center"/>
      <protection hidden="1"/>
    </xf>
    <xf numFmtId="0" fontId="2" fillId="75" borderId="5" xfId="1593" applyFont="1" applyFill="1" applyBorder="1" applyAlignment="1" applyProtection="1">
      <alignment horizontal="left" vertical="center"/>
      <protection hidden="1"/>
    </xf>
    <xf numFmtId="173" fontId="2" fillId="75" borderId="0" xfId="1592" applyNumberFormat="1" applyFont="1" applyFill="1" applyBorder="1" applyAlignment="1" applyProtection="1">
      <alignment vertical="center"/>
      <protection hidden="1"/>
    </xf>
    <xf numFmtId="173" fontId="2" fillId="75" borderId="18" xfId="1592" applyNumberFormat="1" applyFont="1" applyFill="1" applyBorder="1" applyAlignment="1" applyProtection="1">
      <alignment vertical="center"/>
      <protection hidden="1"/>
    </xf>
    <xf numFmtId="0" fontId="2" fillId="13" borderId="5" xfId="1593" quotePrefix="1" applyFont="1" applyFill="1" applyBorder="1" applyAlignment="1" applyProtection="1">
      <alignment horizontal="left" vertical="center"/>
      <protection hidden="1"/>
    </xf>
    <xf numFmtId="173" fontId="2" fillId="13" borderId="49" xfId="1592" applyNumberFormat="1" applyFont="1" applyFill="1" applyBorder="1" applyAlignment="1" applyProtection="1">
      <alignment vertical="center"/>
      <protection hidden="1"/>
    </xf>
    <xf numFmtId="173" fontId="2" fillId="13" borderId="41" xfId="1592" applyNumberFormat="1" applyFont="1" applyFill="1" applyBorder="1" applyAlignment="1" applyProtection="1">
      <alignment vertical="center"/>
      <protection hidden="1"/>
    </xf>
    <xf numFmtId="0" fontId="2" fillId="75" borderId="5" xfId="1593" quotePrefix="1" applyFont="1" applyFill="1" applyBorder="1" applyAlignment="1" applyProtection="1">
      <alignment horizontal="left" vertical="center"/>
      <protection hidden="1"/>
    </xf>
    <xf numFmtId="173" fontId="2" fillId="75" borderId="49" xfId="1592" applyNumberFormat="1" applyFont="1" applyFill="1" applyBorder="1" applyAlignment="1" applyProtection="1">
      <alignment vertical="center"/>
      <protection hidden="1"/>
    </xf>
    <xf numFmtId="173" fontId="2" fillId="75" borderId="41" xfId="1592" applyNumberFormat="1" applyFont="1" applyFill="1" applyBorder="1" applyAlignment="1" applyProtection="1">
      <alignment vertical="center"/>
      <protection hidden="1"/>
    </xf>
    <xf numFmtId="0" fontId="2" fillId="13" borderId="5" xfId="1593" quotePrefix="1" applyFont="1" applyFill="1" applyBorder="1" applyAlignment="1" applyProtection="1">
      <alignment horizontal="right" vertical="center"/>
      <protection hidden="1"/>
    </xf>
    <xf numFmtId="173" fontId="2" fillId="13" borderId="88" xfId="1592" applyNumberFormat="1" applyFont="1" applyFill="1" applyBorder="1" applyAlignment="1" applyProtection="1">
      <alignment vertical="center"/>
      <protection hidden="1"/>
    </xf>
    <xf numFmtId="173" fontId="3" fillId="13" borderId="89" xfId="1592" applyNumberFormat="1" applyFont="1" applyFill="1" applyBorder="1" applyAlignment="1" applyProtection="1">
      <alignment vertical="center"/>
      <protection hidden="1"/>
    </xf>
    <xf numFmtId="0" fontId="2" fillId="75" borderId="5" xfId="1593" quotePrefix="1" applyFont="1" applyFill="1" applyBorder="1" applyAlignment="1" applyProtection="1">
      <alignment horizontal="right" vertical="center"/>
      <protection hidden="1"/>
    </xf>
    <xf numFmtId="173" fontId="2" fillId="75" borderId="88" xfId="1592" applyNumberFormat="1" applyFont="1" applyFill="1" applyBorder="1" applyAlignment="1" applyProtection="1">
      <alignment vertical="center"/>
      <protection hidden="1"/>
    </xf>
    <xf numFmtId="173" fontId="3" fillId="75" borderId="89" xfId="1592" applyNumberFormat="1" applyFont="1" applyFill="1" applyBorder="1" applyAlignment="1" applyProtection="1">
      <alignment vertical="center"/>
      <protection hidden="1"/>
    </xf>
    <xf numFmtId="173" fontId="3" fillId="13" borderId="18" xfId="1592" applyNumberFormat="1" applyFont="1" applyFill="1" applyBorder="1" applyAlignment="1" applyProtection="1">
      <alignment vertical="center"/>
      <protection hidden="1"/>
    </xf>
    <xf numFmtId="173" fontId="3" fillId="75" borderId="18" xfId="1592" applyNumberFormat="1" applyFont="1" applyFill="1" applyBorder="1" applyAlignment="1" applyProtection="1">
      <alignment vertical="center"/>
      <protection hidden="1"/>
    </xf>
    <xf numFmtId="0" fontId="3" fillId="0" borderId="0" xfId="1593" applyFont="1" applyFill="1" applyBorder="1" applyAlignment="1" applyProtection="1">
      <alignment horizontal="left" vertical="center"/>
      <protection hidden="1"/>
    </xf>
    <xf numFmtId="0" fontId="108" fillId="0" borderId="0" xfId="0" applyFont="1" applyFill="1" applyBorder="1" applyAlignment="1" applyProtection="1">
      <alignment vertical="center"/>
      <protection hidden="1"/>
    </xf>
    <xf numFmtId="44" fontId="12"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3" fillId="0" borderId="49" xfId="1593" applyFont="1" applyFill="1" applyBorder="1" applyAlignment="1" applyProtection="1">
      <alignment horizontal="left" vertical="center"/>
      <protection hidden="1"/>
    </xf>
    <xf numFmtId="0" fontId="108" fillId="0" borderId="49" xfId="0" applyFont="1" applyFill="1" applyBorder="1" applyAlignment="1" applyProtection="1">
      <alignment vertical="center"/>
      <protection hidden="1"/>
    </xf>
    <xf numFmtId="44" fontId="12" fillId="0" borderId="49" xfId="0" applyNumberFormat="1" applyFont="1" applyFill="1" applyBorder="1" applyAlignment="1" applyProtection="1">
      <alignment vertical="center"/>
      <protection hidden="1"/>
    </xf>
    <xf numFmtId="0" fontId="0" fillId="0" borderId="49"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0" xfId="0" applyAlignment="1" applyProtection="1">
      <alignment horizontal="left" vertical="center" wrapText="1"/>
      <protection hidden="1"/>
    </xf>
    <xf numFmtId="0" fontId="2" fillId="5" borderId="0" xfId="1593"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109" fillId="5" borderId="0" xfId="1593" applyFont="1" applyFill="1" applyBorder="1" applyAlignment="1" applyProtection="1">
      <alignment horizontal="left" vertical="center"/>
      <protection hidden="1"/>
    </xf>
    <xf numFmtId="0" fontId="110" fillId="0" borderId="0" xfId="0" applyFont="1" applyAlignment="1" applyProtection="1">
      <alignment vertical="center" wrapText="1"/>
      <protection hidden="1"/>
    </xf>
    <xf numFmtId="0" fontId="111" fillId="76" borderId="23" xfId="0" applyFont="1" applyFill="1" applyBorder="1" applyAlignment="1" applyProtection="1">
      <alignment horizontal="left" vertical="center" wrapText="1"/>
      <protection hidden="1"/>
    </xf>
    <xf numFmtId="164" fontId="111" fillId="76" borderId="23" xfId="0" applyNumberFormat="1" applyFont="1" applyFill="1" applyBorder="1" applyAlignment="1" applyProtection="1">
      <alignment horizontal="center" vertical="center" wrapText="1"/>
      <protection hidden="1"/>
    </xf>
    <xf numFmtId="9" fontId="111" fillId="76" borderId="23" xfId="0" applyNumberFormat="1" applyFont="1" applyFill="1" applyBorder="1" applyAlignment="1" applyProtection="1">
      <alignment horizontal="center" vertical="center" wrapText="1"/>
      <protection hidden="1"/>
    </xf>
    <xf numFmtId="0" fontId="2" fillId="0" borderId="23" xfId="0" applyFont="1" applyBorder="1" applyProtection="1">
      <protection hidden="1"/>
    </xf>
    <xf numFmtId="164" fontId="2" fillId="0" borderId="23" xfId="0" applyNumberFormat="1" applyFont="1" applyBorder="1" applyAlignment="1" applyProtection="1">
      <alignment horizontal="center" wrapText="1"/>
      <protection hidden="1"/>
    </xf>
    <xf numFmtId="164" fontId="2" fillId="0" borderId="23" xfId="0" applyNumberFormat="1" applyFont="1" applyBorder="1" applyAlignment="1" applyProtection="1">
      <alignment horizontal="center"/>
      <protection hidden="1"/>
    </xf>
    <xf numFmtId="0" fontId="2" fillId="0" borderId="0" xfId="0" applyFont="1" applyAlignment="1" applyProtection="1">
      <alignment vertical="center"/>
      <protection hidden="1"/>
    </xf>
    <xf numFmtId="0" fontId="3" fillId="69" borderId="23" xfId="0" applyFont="1" applyFill="1" applyBorder="1" applyProtection="1">
      <protection hidden="1"/>
    </xf>
    <xf numFmtId="164" fontId="3" fillId="69" borderId="23" xfId="0" applyNumberFormat="1" applyFont="1" applyFill="1" applyBorder="1" applyAlignment="1" applyProtection="1">
      <alignment horizontal="center" wrapText="1"/>
      <protection hidden="1"/>
    </xf>
    <xf numFmtId="0" fontId="16" fillId="0" borderId="12" xfId="104" applyFont="1" applyBorder="1" applyAlignment="1" applyProtection="1">
      <alignment vertical="center" wrapText="1"/>
      <protection hidden="1"/>
    </xf>
    <xf numFmtId="0" fontId="13" fillId="0" borderId="0" xfId="104" applyFont="1" applyAlignment="1" applyProtection="1">
      <alignment vertical="center"/>
      <protection hidden="1"/>
    </xf>
    <xf numFmtId="0" fontId="112" fillId="70" borderId="3" xfId="104" applyFont="1" applyFill="1" applyBorder="1" applyAlignment="1" applyProtection="1">
      <alignment horizontal="center" vertical="center" wrapText="1"/>
      <protection hidden="1"/>
    </xf>
    <xf numFmtId="0" fontId="112" fillId="70" borderId="4" xfId="104" applyFont="1" applyFill="1" applyBorder="1" applyAlignment="1" applyProtection="1">
      <alignment horizontal="center" vertical="center" wrapText="1"/>
      <protection hidden="1"/>
    </xf>
    <xf numFmtId="0" fontId="112" fillId="11" borderId="3" xfId="104" applyFont="1" applyFill="1" applyBorder="1" applyAlignment="1" applyProtection="1">
      <alignment horizontal="center" vertical="center" wrapText="1"/>
      <protection hidden="1"/>
    </xf>
    <xf numFmtId="165" fontId="112" fillId="11" borderId="3" xfId="469" applyFont="1" applyFill="1" applyBorder="1" applyAlignment="1" applyProtection="1">
      <alignment horizontal="center" vertical="center" wrapText="1"/>
      <protection hidden="1"/>
    </xf>
    <xf numFmtId="2" fontId="112" fillId="11" borderId="3" xfId="104" applyNumberFormat="1" applyFont="1" applyFill="1" applyBorder="1" applyAlignment="1" applyProtection="1">
      <alignment horizontal="center" vertical="center" wrapText="1"/>
      <protection hidden="1"/>
    </xf>
    <xf numFmtId="0" fontId="13" fillId="0" borderId="71" xfId="104" applyFont="1" applyBorder="1" applyAlignment="1" applyProtection="1">
      <alignment horizontal="center" vertical="center"/>
      <protection hidden="1"/>
    </xf>
    <xf numFmtId="0" fontId="13" fillId="0" borderId="71" xfId="104" applyFont="1" applyBorder="1" applyAlignment="1" applyProtection="1">
      <alignment vertical="center"/>
      <protection hidden="1"/>
    </xf>
    <xf numFmtId="167" fontId="13" fillId="0" borderId="0" xfId="104" applyNumberFormat="1" applyFont="1" applyAlignment="1" applyProtection="1">
      <alignment vertical="center"/>
      <protection hidden="1"/>
    </xf>
    <xf numFmtId="6" fontId="113" fillId="0" borderId="71" xfId="104" applyNumberFormat="1" applyFont="1" applyBorder="1" applyAlignment="1" applyProtection="1">
      <alignment horizontal="center" vertical="center" wrapText="1"/>
      <protection hidden="1"/>
    </xf>
    <xf numFmtId="167" fontId="13" fillId="0" borderId="71" xfId="469" applyNumberFormat="1" applyFont="1" applyBorder="1" applyAlignment="1" applyProtection="1">
      <alignment horizontal="center" vertical="center"/>
      <protection hidden="1"/>
    </xf>
    <xf numFmtId="167" fontId="13" fillId="0" borderId="71" xfId="104" applyNumberFormat="1" applyFont="1" applyBorder="1" applyAlignment="1" applyProtection="1">
      <alignment horizontal="center" vertical="center"/>
      <protection hidden="1"/>
    </xf>
    <xf numFmtId="7" fontId="13" fillId="0" borderId="71" xfId="104" applyNumberFormat="1" applyFont="1" applyBorder="1" applyAlignment="1" applyProtection="1">
      <alignment horizontal="center" vertical="center"/>
      <protection hidden="1"/>
    </xf>
    <xf numFmtId="0" fontId="13" fillId="0" borderId="90" xfId="104" applyFont="1" applyBorder="1" applyAlignment="1" applyProtection="1">
      <alignment horizontal="center" vertical="center"/>
      <protection hidden="1"/>
    </xf>
    <xf numFmtId="0" fontId="13" fillId="0" borderId="90" xfId="104" applyFont="1" applyBorder="1" applyAlignment="1" applyProtection="1">
      <alignment vertical="center"/>
      <protection hidden="1"/>
    </xf>
    <xf numFmtId="6" fontId="113" fillId="0" borderId="90" xfId="104" applyNumberFormat="1" applyFont="1" applyBorder="1" applyAlignment="1" applyProtection="1">
      <alignment horizontal="center" vertical="center" wrapText="1"/>
      <protection hidden="1"/>
    </xf>
    <xf numFmtId="167" fontId="13" fillId="0" borderId="90" xfId="469" applyNumberFormat="1" applyFont="1" applyBorder="1" applyAlignment="1" applyProtection="1">
      <alignment horizontal="center" vertical="center"/>
      <protection hidden="1"/>
    </xf>
    <xf numFmtId="7" fontId="13" fillId="0" borderId="90" xfId="104" applyNumberFormat="1" applyFont="1" applyBorder="1" applyAlignment="1" applyProtection="1">
      <alignment horizontal="center" vertical="center"/>
      <protection hidden="1"/>
    </xf>
    <xf numFmtId="0" fontId="13" fillId="0" borderId="90" xfId="104" applyFont="1" applyFill="1" applyBorder="1" applyAlignment="1" applyProtection="1">
      <alignment horizontal="center" vertical="center"/>
      <protection hidden="1"/>
    </xf>
    <xf numFmtId="0" fontId="13" fillId="0" borderId="90" xfId="104" applyFont="1" applyFill="1" applyBorder="1" applyAlignment="1" applyProtection="1">
      <alignment vertical="center"/>
      <protection hidden="1"/>
    </xf>
    <xf numFmtId="0" fontId="13" fillId="0" borderId="0" xfId="104" applyFont="1" applyFill="1" applyAlignment="1" applyProtection="1">
      <alignment vertical="center"/>
      <protection hidden="1"/>
    </xf>
    <xf numFmtId="167" fontId="13" fillId="0" borderId="90" xfId="104" applyNumberFormat="1" applyFont="1" applyBorder="1" applyAlignment="1" applyProtection="1">
      <alignment horizontal="center" vertical="center"/>
      <protection hidden="1"/>
    </xf>
    <xf numFmtId="0" fontId="13" fillId="0" borderId="91" xfId="104" applyFont="1" applyBorder="1" applyAlignment="1" applyProtection="1">
      <alignment horizontal="center" vertical="center"/>
      <protection hidden="1"/>
    </xf>
    <xf numFmtId="0" fontId="13" fillId="0" borderId="91" xfId="104" applyFont="1" applyBorder="1" applyAlignment="1" applyProtection="1">
      <alignment vertical="center"/>
      <protection hidden="1"/>
    </xf>
    <xf numFmtId="6" fontId="113" fillId="0" borderId="91" xfId="104" applyNumberFormat="1" applyFont="1" applyBorder="1" applyAlignment="1" applyProtection="1">
      <alignment horizontal="center" vertical="center" wrapText="1"/>
      <protection hidden="1"/>
    </xf>
    <xf numFmtId="167" fontId="13" fillId="0" borderId="91" xfId="469" applyNumberFormat="1" applyFont="1" applyBorder="1" applyAlignment="1" applyProtection="1">
      <alignment horizontal="center" vertical="center"/>
      <protection hidden="1"/>
    </xf>
    <xf numFmtId="167" fontId="13" fillId="0" borderId="91" xfId="104" applyNumberFormat="1" applyFont="1" applyBorder="1" applyAlignment="1" applyProtection="1">
      <alignment horizontal="center" vertical="center"/>
      <protection hidden="1"/>
    </xf>
    <xf numFmtId="7" fontId="13" fillId="0" borderId="91" xfId="104" applyNumberFormat="1" applyFont="1" applyBorder="1" applyAlignment="1" applyProtection="1">
      <alignment horizontal="center" vertical="center"/>
      <protection hidden="1"/>
    </xf>
    <xf numFmtId="49" fontId="2" fillId="0" borderId="71" xfId="104" applyNumberFormat="1" applyFont="1" applyBorder="1" applyAlignment="1" applyProtection="1">
      <alignment horizontal="center" vertical="center"/>
      <protection hidden="1"/>
    </xf>
    <xf numFmtId="0" fontId="2" fillId="0" borderId="71" xfId="104" applyFont="1" applyBorder="1" applyAlignment="1" applyProtection="1">
      <alignment vertical="center"/>
      <protection hidden="1"/>
    </xf>
    <xf numFmtId="6" fontId="114" fillId="0" borderId="71" xfId="104" applyNumberFormat="1" applyFont="1" applyBorder="1" applyAlignment="1" applyProtection="1">
      <alignment horizontal="center" vertical="center" wrapText="1"/>
      <protection hidden="1"/>
    </xf>
    <xf numFmtId="167" fontId="2" fillId="0" borderId="71" xfId="104" applyNumberFormat="1" applyFont="1" applyBorder="1" applyAlignment="1" applyProtection="1">
      <alignment horizontal="center" vertical="center"/>
      <protection hidden="1"/>
    </xf>
    <xf numFmtId="49" fontId="2" fillId="0" borderId="90" xfId="104" applyNumberFormat="1" applyFont="1" applyBorder="1" applyAlignment="1" applyProtection="1">
      <alignment horizontal="center" vertical="center"/>
      <protection hidden="1"/>
    </xf>
    <xf numFmtId="0" fontId="2" fillId="0" borderId="90" xfId="104" applyFont="1" applyBorder="1" applyAlignment="1" applyProtection="1">
      <alignment vertical="center"/>
      <protection hidden="1"/>
    </xf>
    <xf numFmtId="6" fontId="114" fillId="0" borderId="90" xfId="104" applyNumberFormat="1" applyFont="1" applyBorder="1" applyAlignment="1" applyProtection="1">
      <alignment horizontal="center" vertical="center" wrapText="1"/>
      <protection hidden="1"/>
    </xf>
    <xf numFmtId="167" fontId="2" fillId="0" borderId="90" xfId="104" applyNumberFormat="1" applyFont="1" applyBorder="1" applyAlignment="1" applyProtection="1">
      <alignment horizontal="center" vertical="center"/>
      <protection hidden="1"/>
    </xf>
    <xf numFmtId="0" fontId="13" fillId="0" borderId="0" xfId="104" applyFont="1" applyAlignment="1" applyProtection="1">
      <alignment horizontal="center" vertical="center"/>
      <protection hidden="1"/>
    </xf>
    <xf numFmtId="0" fontId="7" fillId="0" borderId="8" xfId="0" applyFont="1" applyFill="1" applyBorder="1" applyAlignment="1" applyProtection="1">
      <alignment horizontal="center" vertical="center"/>
      <protection hidden="1"/>
    </xf>
    <xf numFmtId="0" fontId="7" fillId="0" borderId="92" xfId="0" applyFont="1" applyFill="1" applyBorder="1" applyAlignment="1" applyProtection="1">
      <alignment horizontal="center" vertical="center"/>
      <protection hidden="1"/>
    </xf>
    <xf numFmtId="0" fontId="7" fillId="6" borderId="93" xfId="0" applyFont="1" applyFill="1" applyBorder="1" applyAlignment="1" applyProtection="1">
      <alignment horizontal="center" vertical="center"/>
      <protection hidden="1"/>
    </xf>
    <xf numFmtId="0" fontId="7" fillId="15" borderId="93" xfId="0" applyFont="1" applyFill="1" applyBorder="1" applyAlignment="1" applyProtection="1">
      <alignment horizontal="center" vertical="center"/>
      <protection hidden="1"/>
    </xf>
    <xf numFmtId="0" fontId="7" fillId="14" borderId="93" xfId="0" applyFont="1" applyFill="1" applyBorder="1" applyAlignment="1" applyProtection="1">
      <alignment horizontal="center" vertical="center"/>
      <protection hidden="1"/>
    </xf>
    <xf numFmtId="0" fontId="7" fillId="77" borderId="93" xfId="0" applyFont="1" applyFill="1" applyBorder="1" applyAlignment="1" applyProtection="1">
      <alignment horizontal="center" vertical="center"/>
      <protection hidden="1"/>
    </xf>
    <xf numFmtId="0" fontId="7" fillId="13" borderId="93" xfId="0" applyFont="1" applyFill="1" applyBorder="1" applyAlignment="1" applyProtection="1">
      <alignment horizontal="center" vertical="center"/>
      <protection hidden="1"/>
    </xf>
    <xf numFmtId="0" fontId="7" fillId="10" borderId="94" xfId="0" applyFont="1" applyFill="1" applyBorder="1" applyAlignment="1" applyProtection="1">
      <alignment horizontal="center" vertical="center"/>
      <protection hidden="1"/>
    </xf>
    <xf numFmtId="0" fontId="0" fillId="0" borderId="95" xfId="0" applyBorder="1" applyAlignment="1" applyProtection="1">
      <alignment horizontal="center" vertical="center"/>
      <protection hidden="1"/>
    </xf>
    <xf numFmtId="0" fontId="0" fillId="6" borderId="95" xfId="0" applyFill="1" applyBorder="1" applyAlignment="1" applyProtection="1">
      <alignment horizontal="center" vertical="center"/>
      <protection hidden="1"/>
    </xf>
    <xf numFmtId="0" fontId="0" fillId="15" borderId="95" xfId="0" applyFill="1" applyBorder="1" applyAlignment="1" applyProtection="1">
      <alignment horizontal="center" vertical="center"/>
      <protection hidden="1"/>
    </xf>
    <xf numFmtId="0" fontId="0" fillId="14" borderId="95" xfId="0" applyFill="1" applyBorder="1" applyAlignment="1" applyProtection="1">
      <alignment horizontal="center" vertical="center"/>
      <protection hidden="1"/>
    </xf>
    <xf numFmtId="0" fontId="0" fillId="77" borderId="95" xfId="0" applyFill="1" applyBorder="1" applyAlignment="1" applyProtection="1">
      <alignment horizontal="center" vertical="center"/>
      <protection hidden="1"/>
    </xf>
    <xf numFmtId="0" fontId="0" fillId="13" borderId="95" xfId="0" applyFill="1" applyBorder="1" applyAlignment="1" applyProtection="1">
      <alignment horizontal="center" vertical="center"/>
      <protection hidden="1"/>
    </xf>
    <xf numFmtId="0" fontId="0" fillId="10" borderId="95" xfId="0" applyFill="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6" borderId="23" xfId="0" applyFill="1" applyBorder="1" applyAlignment="1" applyProtection="1">
      <alignment horizontal="center" vertical="center"/>
      <protection hidden="1"/>
    </xf>
    <xf numFmtId="0" fontId="0" fillId="15" borderId="23" xfId="0" applyFill="1" applyBorder="1" applyAlignment="1" applyProtection="1">
      <alignment horizontal="center" vertical="center"/>
      <protection hidden="1"/>
    </xf>
    <xf numFmtId="0" fontId="0" fillId="14" borderId="23" xfId="0" applyFill="1" applyBorder="1" applyAlignment="1" applyProtection="1">
      <alignment horizontal="center" vertical="center"/>
      <protection hidden="1"/>
    </xf>
    <xf numFmtId="0" fontId="0" fillId="77" borderId="23" xfId="0" applyFill="1" applyBorder="1" applyAlignment="1" applyProtection="1">
      <alignment horizontal="center" vertical="center"/>
      <protection hidden="1"/>
    </xf>
    <xf numFmtId="0" fontId="0" fillId="13" borderId="23" xfId="0" applyFill="1" applyBorder="1" applyAlignment="1" applyProtection="1">
      <alignment horizontal="center" vertical="center"/>
      <protection hidden="1"/>
    </xf>
    <xf numFmtId="0" fontId="0" fillId="10" borderId="23" xfId="0" applyFill="1" applyBorder="1" applyAlignment="1" applyProtection="1">
      <alignment horizontal="center" vertical="center"/>
      <protection hidden="1"/>
    </xf>
    <xf numFmtId="0" fontId="0" fillId="0" borderId="45" xfId="0" applyBorder="1" applyAlignment="1" applyProtection="1">
      <alignment horizontal="left" vertical="center"/>
      <protection hidden="1"/>
    </xf>
    <xf numFmtId="0" fontId="0" fillId="6" borderId="20" xfId="0" applyFill="1" applyBorder="1" applyAlignment="1" applyProtection="1">
      <alignment horizontal="center" vertical="center"/>
      <protection hidden="1"/>
    </xf>
    <xf numFmtId="0" fontId="0" fillId="15" borderId="20" xfId="0" applyFill="1" applyBorder="1" applyAlignment="1" applyProtection="1">
      <alignment horizontal="center" vertical="center"/>
      <protection hidden="1"/>
    </xf>
    <xf numFmtId="0" fontId="0" fillId="14" borderId="20" xfId="0" applyFill="1" applyBorder="1" applyAlignment="1" applyProtection="1">
      <alignment horizontal="center" vertical="center"/>
      <protection hidden="1"/>
    </xf>
    <xf numFmtId="0" fontId="0" fillId="77" borderId="20" xfId="0" applyFill="1" applyBorder="1" applyAlignment="1" applyProtection="1">
      <alignment horizontal="center" vertical="center"/>
      <protection hidden="1"/>
    </xf>
    <xf numFmtId="0" fontId="0" fillId="13" borderId="20" xfId="0" applyFill="1" applyBorder="1" applyAlignment="1" applyProtection="1">
      <alignment horizontal="center" vertical="center"/>
      <protection hidden="1"/>
    </xf>
    <xf numFmtId="0" fontId="0" fillId="10" borderId="46" xfId="0" applyFill="1" applyBorder="1" applyAlignment="1" applyProtection="1">
      <alignment horizontal="center" vertical="center"/>
      <protection hidden="1"/>
    </xf>
    <xf numFmtId="0" fontId="20" fillId="0" borderId="0" xfId="0" applyFont="1" applyAlignment="1" applyProtection="1">
      <alignment horizontal="left" vertical="center"/>
      <protection hidden="1"/>
    </xf>
    <xf numFmtId="0" fontId="5" fillId="0" borderId="0" xfId="0" applyFont="1" applyFill="1" applyBorder="1" applyAlignment="1" applyProtection="1">
      <alignment horizontal="left" vertical="center" wrapText="1"/>
      <protection hidden="1"/>
    </xf>
    <xf numFmtId="9" fontId="111" fillId="76" borderId="0" xfId="0" applyNumberFormat="1" applyFont="1" applyFill="1" applyBorder="1" applyAlignment="1" applyProtection="1">
      <alignment horizontal="center" vertical="center" wrapText="1"/>
      <protection hidden="1"/>
    </xf>
    <xf numFmtId="164" fontId="2" fillId="0" borderId="0"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protection hidden="1"/>
    </xf>
    <xf numFmtId="164" fontId="3" fillId="69" borderId="0" xfId="0" applyNumberFormat="1" applyFont="1" applyFill="1" applyBorder="1" applyAlignment="1" applyProtection="1">
      <alignment horizontal="center" wrapText="1"/>
      <protection hidden="1"/>
    </xf>
    <xf numFmtId="0" fontId="103" fillId="0" borderId="0" xfId="0" applyFont="1" applyAlignment="1" applyProtection="1">
      <alignment horizontal="center" vertical="center"/>
      <protection hidden="1"/>
    </xf>
    <xf numFmtId="0" fontId="68" fillId="0" borderId="0" xfId="0" applyFont="1" applyAlignment="1" applyProtection="1">
      <alignment horizontal="left" vertical="center" wrapText="1"/>
      <protection hidden="1"/>
    </xf>
    <xf numFmtId="3" fontId="51" fillId="73" borderId="23" xfId="0" applyNumberFormat="1" applyFont="1" applyFill="1" applyBorder="1" applyAlignment="1" applyProtection="1">
      <alignment horizontal="center" vertical="center" wrapText="1"/>
      <protection locked="0" hidden="1"/>
    </xf>
    <xf numFmtId="0" fontId="0" fillId="0" borderId="0" xfId="0" quotePrefix="1" applyAlignment="1" applyProtection="1">
      <alignment vertical="center"/>
      <protection hidden="1"/>
    </xf>
    <xf numFmtId="0" fontId="115" fillId="0" borderId="0" xfId="0" applyFont="1" applyAlignment="1" applyProtection="1">
      <alignment vertical="center"/>
      <protection hidden="1"/>
    </xf>
    <xf numFmtId="44" fontId="51" fillId="9" borderId="23" xfId="1592" applyFont="1" applyFill="1" applyBorder="1" applyAlignment="1" applyProtection="1">
      <alignment vertical="center"/>
      <protection hidden="1"/>
    </xf>
    <xf numFmtId="0" fontId="41" fillId="5" borderId="0" xfId="0" applyFont="1" applyFill="1" applyBorder="1" applyAlignment="1" applyProtection="1">
      <alignment horizontal="left"/>
      <protection hidden="1"/>
    </xf>
    <xf numFmtId="0" fontId="116" fillId="5" borderId="0" xfId="0" applyFont="1" applyFill="1" applyBorder="1" applyProtection="1">
      <protection hidden="1"/>
    </xf>
    <xf numFmtId="0" fontId="21" fillId="5" borderId="0" xfId="104" applyFont="1" applyFill="1" applyBorder="1" applyProtection="1">
      <protection hidden="1"/>
    </xf>
    <xf numFmtId="0" fontId="41" fillId="5" borderId="0" xfId="0" applyFont="1" applyFill="1" applyBorder="1" applyProtection="1">
      <protection hidden="1"/>
    </xf>
    <xf numFmtId="0" fontId="18" fillId="5" borderId="0" xfId="0" applyFont="1" applyFill="1" applyBorder="1" applyProtection="1">
      <protection hidden="1"/>
    </xf>
    <xf numFmtId="0" fontId="19" fillId="5" borderId="0" xfId="0" applyFont="1" applyFill="1" applyBorder="1" applyAlignment="1" applyProtection="1">
      <alignment horizontal="left"/>
      <protection hidden="1"/>
    </xf>
    <xf numFmtId="0" fontId="19" fillId="7" borderId="0" xfId="0" applyFont="1" applyFill="1" applyBorder="1" applyProtection="1">
      <protection hidden="1"/>
    </xf>
    <xf numFmtId="0" fontId="41" fillId="0" borderId="0" xfId="0" applyFont="1" applyFill="1" applyBorder="1" applyProtection="1">
      <protection hidden="1"/>
    </xf>
    <xf numFmtId="0" fontId="19" fillId="5" borderId="0" xfId="0" applyFont="1" applyFill="1" applyBorder="1" applyProtection="1">
      <protection hidden="1"/>
    </xf>
    <xf numFmtId="0" fontId="18" fillId="0" borderId="0" xfId="0" applyFont="1"/>
    <xf numFmtId="164" fontId="41" fillId="5" borderId="0" xfId="392" applyNumberFormat="1" applyFont="1" applyFill="1" applyBorder="1" applyProtection="1">
      <protection hidden="1"/>
    </xf>
    <xf numFmtId="0" fontId="41" fillId="5" borderId="0" xfId="0" applyNumberFormat="1" applyFont="1" applyFill="1" applyBorder="1" applyAlignment="1" applyProtection="1">
      <alignment horizontal="left"/>
      <protection hidden="1"/>
    </xf>
    <xf numFmtId="0" fontId="86" fillId="5" borderId="0" xfId="0" applyFont="1" applyFill="1" applyBorder="1" applyProtection="1">
      <protection hidden="1"/>
    </xf>
    <xf numFmtId="170" fontId="41" fillId="71" borderId="0" xfId="936" applyNumberFormat="1" applyFont="1" applyFill="1" applyBorder="1" applyProtection="1">
      <protection hidden="1"/>
    </xf>
    <xf numFmtId="170" fontId="19" fillId="71" borderId="0" xfId="937" applyNumberFormat="1" applyFont="1" applyFill="1" applyBorder="1" applyProtection="1">
      <protection hidden="1"/>
    </xf>
    <xf numFmtId="0" fontId="21" fillId="5" borderId="0" xfId="123" applyFont="1" applyFill="1" applyBorder="1" applyAlignment="1" applyProtection="1">
      <alignment horizontal="left"/>
      <protection hidden="1"/>
    </xf>
    <xf numFmtId="0" fontId="21" fillId="13" borderId="0" xfId="123" applyFont="1" applyFill="1" applyBorder="1" applyAlignment="1" applyProtection="1">
      <alignment horizontal="left"/>
      <protection hidden="1"/>
    </xf>
    <xf numFmtId="4" fontId="51" fillId="29" borderId="39" xfId="0" applyNumberFormat="1" applyFont="1" applyFill="1" applyBorder="1" applyAlignment="1" applyProtection="1">
      <alignment horizontal="right" vertical="center"/>
      <protection hidden="1"/>
    </xf>
    <xf numFmtId="4" fontId="51" fillId="29" borderId="4" xfId="0" applyNumberFormat="1" applyFont="1" applyFill="1" applyBorder="1" applyAlignment="1" applyProtection="1">
      <alignment horizontal="right" vertical="center"/>
      <protection hidden="1"/>
    </xf>
    <xf numFmtId="4" fontId="51" fillId="29" borderId="40" xfId="0" applyNumberFormat="1" applyFont="1" applyFill="1" applyBorder="1" applyAlignment="1" applyProtection="1">
      <alignment horizontal="right" vertical="center"/>
      <protection hidden="1"/>
    </xf>
    <xf numFmtId="0" fontId="73" fillId="2" borderId="23" xfId="0" applyFont="1" applyFill="1" applyBorder="1" applyAlignment="1">
      <alignment horizontal="left" vertical="center" wrapText="1"/>
    </xf>
    <xf numFmtId="0" fontId="7" fillId="0" borderId="7" xfId="0" applyFont="1" applyBorder="1" applyAlignment="1" applyProtection="1">
      <alignment vertical="center"/>
    </xf>
    <xf numFmtId="0" fontId="7" fillId="0" borderId="13" xfId="0" applyFont="1" applyBorder="1" applyAlignment="1" applyProtection="1">
      <alignment vertical="center"/>
    </xf>
    <xf numFmtId="0" fontId="26" fillId="36" borderId="0" xfId="936" applyBorder="1" applyAlignment="1" applyProtection="1">
      <alignment vertical="center"/>
    </xf>
    <xf numFmtId="0" fontId="26" fillId="36" borderId="9" xfId="936" applyBorder="1" applyAlignment="1" applyProtection="1">
      <alignment vertical="center"/>
    </xf>
    <xf numFmtId="0" fontId="7" fillId="0" borderId="8" xfId="0" applyFont="1" applyBorder="1" applyAlignment="1" applyProtection="1">
      <alignment vertical="center"/>
    </xf>
    <xf numFmtId="0" fontId="65" fillId="0" borderId="0" xfId="0" applyFont="1" applyBorder="1" applyAlignment="1" applyProtection="1">
      <alignment vertical="center"/>
    </xf>
    <xf numFmtId="0" fontId="84" fillId="2" borderId="96" xfId="0" applyFont="1" applyFill="1" applyBorder="1" applyAlignment="1">
      <alignment vertical="center" wrapText="1"/>
    </xf>
    <xf numFmtId="0" fontId="0" fillId="0" borderId="0" xfId="0" applyBorder="1" applyAlignment="1" applyProtection="1">
      <alignment vertical="center"/>
    </xf>
    <xf numFmtId="0" fontId="67" fillId="0" borderId="9" xfId="0" applyFont="1" applyFill="1" applyBorder="1" applyAlignment="1">
      <alignment horizontal="left" vertical="center" wrapText="1" indent="5"/>
    </xf>
    <xf numFmtId="0" fontId="68" fillId="0" borderId="9" xfId="0" applyFont="1" applyFill="1" applyBorder="1" applyAlignment="1">
      <alignment vertical="center" wrapText="1"/>
    </xf>
    <xf numFmtId="44" fontId="0" fillId="0" borderId="0" xfId="0" applyNumberFormat="1" applyAlignment="1" applyProtection="1">
      <alignment vertical="center"/>
      <protection hidden="1"/>
    </xf>
    <xf numFmtId="4" fontId="7" fillId="6" borderId="56" xfId="0" applyNumberFormat="1" applyFont="1" applyFill="1" applyBorder="1" applyAlignment="1" applyProtection="1">
      <alignment horizontal="center" vertical="center"/>
      <protection hidden="1"/>
    </xf>
    <xf numFmtId="0" fontId="7" fillId="0" borderId="0" xfId="0" applyFont="1" applyAlignment="1" applyProtection="1">
      <alignment vertical="center"/>
    </xf>
    <xf numFmtId="0" fontId="0" fillId="0" borderId="0" xfId="0" applyAlignment="1" applyProtection="1">
      <alignment horizontal="center" vertical="center"/>
    </xf>
    <xf numFmtId="44" fontId="63" fillId="35" borderId="23" xfId="1592" applyFont="1" applyFill="1" applyBorder="1" applyAlignment="1" applyProtection="1">
      <alignment vertical="center"/>
      <protection locked="0" hidden="1"/>
    </xf>
    <xf numFmtId="9" fontId="91" fillId="35" borderId="3" xfId="1591" applyFont="1" applyFill="1" applyBorder="1" applyAlignment="1" applyProtection="1">
      <alignment horizontal="center" vertical="center" wrapText="1"/>
      <protection locked="0" hidden="1"/>
    </xf>
    <xf numFmtId="44" fontId="63" fillId="6" borderId="3" xfId="1592" applyFont="1" applyFill="1" applyBorder="1" applyAlignment="1" applyProtection="1">
      <alignment vertical="center"/>
      <protection hidden="1"/>
    </xf>
    <xf numFmtId="44" fontId="63" fillId="6" borderId="23" xfId="1592" applyFont="1" applyFill="1" applyBorder="1" applyAlignment="1" applyProtection="1">
      <alignment vertical="center"/>
      <protection locked="0" hidden="1"/>
    </xf>
    <xf numFmtId="0" fontId="61" fillId="31" borderId="6" xfId="0" applyFont="1" applyFill="1" applyBorder="1" applyAlignment="1" applyProtection="1">
      <alignment vertical="center"/>
      <protection hidden="1"/>
    </xf>
    <xf numFmtId="0" fontId="61" fillId="31" borderId="7" xfId="0" applyFont="1" applyFill="1" applyBorder="1" applyAlignment="1" applyProtection="1">
      <alignment vertical="center"/>
      <protection hidden="1"/>
    </xf>
    <xf numFmtId="0" fontId="91" fillId="31" borderId="7" xfId="0" applyFont="1" applyFill="1" applyBorder="1" applyAlignment="1" applyProtection="1">
      <alignment horizontal="center" wrapText="1"/>
      <protection hidden="1"/>
    </xf>
    <xf numFmtId="0" fontId="0" fillId="31" borderId="13" xfId="0" applyFill="1" applyBorder="1" applyAlignment="1" applyProtection="1">
      <alignment vertical="center"/>
      <protection hidden="1"/>
    </xf>
    <xf numFmtId="0" fontId="61" fillId="31" borderId="5" xfId="0" applyFont="1" applyFill="1" applyBorder="1" applyAlignment="1" applyProtection="1">
      <alignment vertical="center"/>
      <protection hidden="1"/>
    </xf>
    <xf numFmtId="0" fontId="61" fillId="31" borderId="0" xfId="0" applyFont="1" applyFill="1" applyBorder="1" applyAlignment="1" applyProtection="1">
      <alignment vertical="center"/>
      <protection hidden="1"/>
    </xf>
    <xf numFmtId="0" fontId="0" fillId="31" borderId="0" xfId="0" applyFill="1" applyBorder="1" applyAlignment="1" applyProtection="1">
      <alignment vertical="center"/>
      <protection hidden="1"/>
    </xf>
    <xf numFmtId="0" fontId="0" fillId="31" borderId="9" xfId="0" applyFill="1" applyBorder="1" applyAlignment="1" applyProtection="1">
      <alignment vertical="center"/>
      <protection hidden="1"/>
    </xf>
    <xf numFmtId="0" fontId="7" fillId="31" borderId="0" xfId="0" applyFont="1" applyFill="1" applyBorder="1" applyAlignment="1" applyProtection="1">
      <alignment vertical="center"/>
    </xf>
    <xf numFmtId="0" fontId="7" fillId="31" borderId="0" xfId="0" applyFont="1" applyFill="1" applyBorder="1" applyAlignment="1" applyProtection="1">
      <alignment vertical="center" wrapText="1"/>
    </xf>
    <xf numFmtId="0" fontId="0" fillId="31" borderId="0" xfId="0" applyFill="1" applyBorder="1" applyAlignment="1" applyProtection="1">
      <alignment vertical="center"/>
    </xf>
    <xf numFmtId="0" fontId="0" fillId="31" borderId="0" xfId="0" applyFill="1" applyBorder="1" applyAlignment="1" applyProtection="1">
      <alignment vertical="center" wrapText="1"/>
    </xf>
    <xf numFmtId="0" fontId="0" fillId="31" borderId="12" xfId="0" applyFill="1" applyBorder="1" applyAlignment="1" applyProtection="1">
      <alignment vertical="center"/>
    </xf>
    <xf numFmtId="0" fontId="0" fillId="31" borderId="9" xfId="0" applyFill="1" applyBorder="1" applyAlignment="1" applyProtection="1">
      <alignment horizontal="center" vertical="center"/>
    </xf>
    <xf numFmtId="9" fontId="0" fillId="31" borderId="9" xfId="0" applyNumberFormat="1" applyFill="1" applyBorder="1" applyAlignment="1" applyProtection="1">
      <alignment horizontal="center" vertical="center"/>
    </xf>
    <xf numFmtId="0" fontId="7" fillId="31" borderId="9" xfId="0" applyFont="1" applyFill="1" applyBorder="1" applyAlignment="1" applyProtection="1">
      <alignment horizontal="center" vertical="center"/>
    </xf>
    <xf numFmtId="0" fontId="0" fillId="31" borderId="14" xfId="0" applyFill="1" applyBorder="1" applyAlignment="1" applyProtection="1">
      <alignment horizontal="center" vertical="center"/>
    </xf>
    <xf numFmtId="0" fontId="0" fillId="31" borderId="12" xfId="0" applyFill="1" applyBorder="1" applyAlignment="1" applyProtection="1">
      <alignment horizontal="center" vertical="center"/>
    </xf>
    <xf numFmtId="0" fontId="0" fillId="31" borderId="0" xfId="0" applyFill="1" applyBorder="1" applyAlignment="1">
      <alignment horizontal="center" vertical="center"/>
    </xf>
    <xf numFmtId="0" fontId="0" fillId="31" borderId="12" xfId="0" applyFill="1" applyBorder="1" applyAlignment="1">
      <alignment horizontal="center" vertical="center"/>
    </xf>
    <xf numFmtId="0" fontId="0" fillId="31" borderId="5" xfId="0" applyFill="1" applyBorder="1" applyAlignment="1" applyProtection="1">
      <alignment vertical="center"/>
      <protection hidden="1"/>
    </xf>
    <xf numFmtId="0" fontId="0" fillId="31" borderId="11" xfId="0" applyFill="1" applyBorder="1" applyAlignment="1" applyProtection="1">
      <alignment vertical="center"/>
      <protection hidden="1"/>
    </xf>
    <xf numFmtId="0" fontId="7" fillId="0" borderId="0" xfId="0" applyFont="1" applyBorder="1" applyAlignment="1" applyProtection="1">
      <protection hidden="1"/>
    </xf>
    <xf numFmtId="44" fontId="118" fillId="0" borderId="0" xfId="0" applyNumberFormat="1" applyFont="1" applyBorder="1" applyAlignment="1" applyProtection="1">
      <alignment vertical="center"/>
      <protection hidden="1"/>
    </xf>
    <xf numFmtId="0" fontId="61" fillId="31" borderId="0" xfId="0" applyFont="1" applyFill="1" applyBorder="1" applyAlignment="1" applyProtection="1">
      <alignment horizontal="center" vertical="center"/>
      <protection hidden="1"/>
    </xf>
    <xf numFmtId="44" fontId="63" fillId="35" borderId="23" xfId="1592" applyFont="1" applyFill="1" applyBorder="1" applyAlignment="1" applyProtection="1">
      <alignment horizontal="center" vertical="center"/>
      <protection locked="0" hidden="1"/>
    </xf>
    <xf numFmtId="44" fontId="63" fillId="6" borderId="3" xfId="1592" applyFont="1" applyFill="1" applyBorder="1" applyAlignment="1" applyProtection="1">
      <alignment horizontal="center" vertical="center"/>
      <protection hidden="1"/>
    </xf>
    <xf numFmtId="44" fontId="63" fillId="6" borderId="23" xfId="1592" applyFont="1" applyFill="1" applyBorder="1" applyAlignment="1" applyProtection="1">
      <alignment horizontal="center" vertical="center"/>
      <protection locked="0" hidden="1"/>
    </xf>
    <xf numFmtId="4" fontId="0" fillId="8" borderId="0" xfId="0" applyNumberFormat="1" applyFill="1" applyBorder="1" applyAlignment="1" applyProtection="1">
      <alignment horizontal="center" vertical="center"/>
      <protection hidden="1"/>
    </xf>
    <xf numFmtId="44" fontId="0" fillId="8" borderId="0" xfId="0" applyNumberFormat="1" applyFill="1" applyBorder="1" applyAlignment="1" applyProtection="1">
      <alignment horizontal="center" vertical="center"/>
      <protection hidden="1"/>
    </xf>
    <xf numFmtId="8" fontId="62" fillId="6" borderId="3" xfId="104" applyNumberFormat="1" applyFont="1" applyFill="1" applyBorder="1" applyAlignment="1" applyProtection="1">
      <alignment horizontal="center" vertical="center"/>
      <protection hidden="1"/>
    </xf>
    <xf numFmtId="8" fontId="0" fillId="6" borderId="3" xfId="935" applyNumberFormat="1" applyFont="1" applyFill="1" applyBorder="1" applyAlignment="1" applyProtection="1">
      <alignment vertical="center"/>
      <protection hidden="1"/>
    </xf>
    <xf numFmtId="0" fontId="5" fillId="0" borderId="0" xfId="0" applyFont="1" applyFill="1" applyBorder="1" applyAlignment="1" applyProtection="1">
      <alignment horizontal="left" vertical="center" wrapText="1"/>
      <protection hidden="1"/>
    </xf>
    <xf numFmtId="4" fontId="7" fillId="0" borderId="0" xfId="0" applyNumberFormat="1" applyFont="1" applyAlignment="1" applyProtection="1">
      <alignment horizontal="center" vertical="center"/>
      <protection hidden="1"/>
    </xf>
    <xf numFmtId="0" fontId="7" fillId="0" borderId="0" xfId="0" applyFont="1" applyProtection="1">
      <protection hidden="1"/>
    </xf>
    <xf numFmtId="0" fontId="119" fillId="81" borderId="23" xfId="1556" applyFont="1" applyFill="1" applyBorder="1" applyAlignment="1" applyProtection="1">
      <alignment vertical="center"/>
      <protection hidden="1"/>
    </xf>
    <xf numFmtId="0" fontId="0" fillId="82" borderId="23" xfId="0" applyFill="1" applyBorder="1" applyAlignment="1" applyProtection="1">
      <alignment vertical="center" wrapText="1"/>
      <protection hidden="1"/>
    </xf>
    <xf numFmtId="0" fontId="51" fillId="8" borderId="5" xfId="0" applyFont="1" applyFill="1" applyBorder="1" applyAlignment="1" applyProtection="1">
      <alignment vertical="center"/>
      <protection hidden="1"/>
    </xf>
    <xf numFmtId="0" fontId="51" fillId="8" borderId="0" xfId="0" applyFont="1" applyFill="1" applyBorder="1" applyAlignment="1" applyProtection="1">
      <alignment vertical="center"/>
      <protection hidden="1"/>
    </xf>
    <xf numFmtId="8" fontId="120" fillId="6" borderId="3" xfId="104" applyNumberFormat="1" applyFont="1" applyFill="1" applyBorder="1" applyAlignment="1" applyProtection="1">
      <alignment horizontal="center" vertical="center"/>
      <protection hidden="1"/>
    </xf>
    <xf numFmtId="8" fontId="51" fillId="6" borderId="3" xfId="935" applyNumberFormat="1" applyFont="1" applyFill="1" applyBorder="1" applyAlignment="1" applyProtection="1">
      <alignment vertical="center"/>
      <protection hidden="1"/>
    </xf>
    <xf numFmtId="0" fontId="51" fillId="8" borderId="9" xfId="0" applyFont="1" applyFill="1" applyBorder="1" applyAlignment="1" applyProtection="1">
      <alignment vertical="center"/>
      <protection hidden="1"/>
    </xf>
    <xf numFmtId="0" fontId="102" fillId="82" borderId="23" xfId="0" applyFont="1" applyFill="1" applyBorder="1" applyAlignment="1" applyProtection="1">
      <alignment vertical="center" wrapText="1"/>
      <protection hidden="1"/>
    </xf>
    <xf numFmtId="0" fontId="7" fillId="0" borderId="8" xfId="0" applyFont="1" applyBorder="1" applyAlignment="1" applyProtection="1">
      <alignment vertical="center" wrapText="1"/>
    </xf>
    <xf numFmtId="172" fontId="59" fillId="6" borderId="23" xfId="0" applyNumberFormat="1" applyFont="1" applyFill="1" applyBorder="1" applyAlignment="1" applyProtection="1">
      <alignment horizontal="center" vertical="center"/>
      <protection hidden="1"/>
    </xf>
    <xf numFmtId="172" fontId="59" fillId="6" borderId="97" xfId="0" applyNumberFormat="1" applyFont="1" applyFill="1" applyBorder="1" applyAlignment="1" applyProtection="1">
      <alignment horizontal="center" vertical="center"/>
      <protection hidden="1"/>
    </xf>
    <xf numFmtId="0" fontId="0" fillId="0" borderId="0" xfId="0" applyAlignment="1" applyProtection="1">
      <alignment vertical="center"/>
      <protection locked="0"/>
    </xf>
    <xf numFmtId="0" fontId="117" fillId="0" borderId="0" xfId="0" applyFont="1" applyAlignment="1" applyProtection="1">
      <alignment vertical="center"/>
      <protection hidden="1"/>
    </xf>
    <xf numFmtId="0" fontId="123" fillId="0" borderId="0" xfId="0" applyFont="1" applyAlignment="1">
      <alignment vertical="center"/>
    </xf>
    <xf numFmtId="0" fontId="5" fillId="0" borderId="0" xfId="0" applyFont="1" applyFill="1" applyBorder="1" applyAlignment="1" applyProtection="1">
      <alignment horizontal="left" vertical="center" wrapText="1"/>
      <protection hidden="1"/>
    </xf>
    <xf numFmtId="0" fontId="3" fillId="34" borderId="69" xfId="461" applyFont="1" applyFill="1" applyBorder="1" applyAlignment="1" applyProtection="1">
      <alignment horizontal="center" vertical="center" wrapText="1"/>
      <protection hidden="1"/>
    </xf>
    <xf numFmtId="0" fontId="3" fillId="34" borderId="70" xfId="461" applyFont="1" applyFill="1" applyBorder="1" applyAlignment="1" applyProtection="1">
      <alignment horizontal="center" vertical="center" wrapText="1"/>
      <protection hidden="1"/>
    </xf>
    <xf numFmtId="0" fontId="2" fillId="5" borderId="0" xfId="1593" applyFont="1" applyFill="1" applyBorder="1" applyAlignment="1" applyProtection="1">
      <alignment horizontal="left" vertical="center" wrapText="1"/>
      <protection hidden="1"/>
    </xf>
    <xf numFmtId="0" fontId="65" fillId="0" borderId="0" xfId="0" applyFont="1" applyFill="1" applyBorder="1" applyAlignment="1" applyProtection="1">
      <alignment vertical="center"/>
    </xf>
    <xf numFmtId="0" fontId="0" fillId="0" borderId="0" xfId="0" applyFill="1" applyBorder="1" applyAlignment="1" applyProtection="1">
      <alignment vertical="center"/>
    </xf>
    <xf numFmtId="0" fontId="80" fillId="0" borderId="23" xfId="936" applyFont="1" applyFill="1" applyBorder="1" applyAlignment="1" applyProtection="1">
      <alignment horizontal="center" vertical="center"/>
      <protection locked="0"/>
    </xf>
    <xf numFmtId="0" fontId="59" fillId="0" borderId="23" xfId="936" applyFont="1" applyFill="1" applyBorder="1" applyAlignment="1" applyProtection="1">
      <alignment horizontal="center" vertical="center"/>
      <protection locked="0"/>
    </xf>
    <xf numFmtId="9" fontId="80" fillId="0" borderId="23" xfId="1591" applyFont="1" applyFill="1" applyBorder="1" applyAlignment="1" applyProtection="1">
      <alignment horizontal="center" vertical="center"/>
      <protection locked="0"/>
    </xf>
    <xf numFmtId="172" fontId="59" fillId="0" borderId="23" xfId="0" applyNumberFormat="1" applyFont="1" applyFill="1" applyBorder="1" applyAlignment="1" applyProtection="1">
      <alignment horizontal="left" vertical="center"/>
      <protection locked="0"/>
    </xf>
    <xf numFmtId="0" fontId="80" fillId="0" borderId="97" xfId="936" applyFont="1" applyFill="1" applyBorder="1" applyAlignment="1" applyProtection="1">
      <alignment horizontal="center" vertical="center"/>
      <protection locked="0"/>
    </xf>
    <xf numFmtId="0" fontId="83" fillId="0" borderId="43"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hidden="1"/>
    </xf>
    <xf numFmtId="0" fontId="83" fillId="0" borderId="0" xfId="0" applyFont="1" applyFill="1" applyBorder="1" applyAlignment="1" applyProtection="1">
      <alignment vertical="center"/>
      <protection locked="0"/>
    </xf>
    <xf numFmtId="0" fontId="49" fillId="0" borderId="0" xfId="0" applyFont="1" applyFill="1" applyBorder="1" applyAlignment="1" applyProtection="1">
      <alignment horizontal="right" vertical="center"/>
      <protection hidden="1"/>
    </xf>
    <xf numFmtId="0" fontId="83" fillId="0" borderId="0"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hidden="1"/>
    </xf>
    <xf numFmtId="0" fontId="49" fillId="0" borderId="53" xfId="0" applyFont="1" applyFill="1" applyBorder="1" applyAlignment="1" applyProtection="1">
      <alignment vertical="center"/>
      <protection locked="0"/>
    </xf>
    <xf numFmtId="0" fontId="0" fillId="0" borderId="54" xfId="0" applyFont="1" applyFill="1" applyBorder="1" applyAlignment="1" applyProtection="1">
      <alignment vertical="center"/>
      <protection locked="0"/>
    </xf>
    <xf numFmtId="0" fontId="0" fillId="0" borderId="55" xfId="0" applyFont="1" applyFill="1" applyBorder="1" applyAlignment="1" applyProtection="1">
      <alignment vertical="center"/>
      <protection locked="0"/>
    </xf>
    <xf numFmtId="0" fontId="49" fillId="0" borderId="11"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67" fillId="0" borderId="49" xfId="0" applyFont="1" applyFill="1" applyBorder="1" applyAlignment="1" applyProtection="1">
      <alignment horizontal="left" vertical="center" wrapText="1" indent="5"/>
      <protection locked="0"/>
    </xf>
    <xf numFmtId="14" fontId="69" fillId="0" borderId="41" xfId="0" applyNumberFormat="1" applyFont="1" applyFill="1" applyBorder="1" applyAlignment="1" applyProtection="1">
      <alignment horizontal="left" vertical="center" wrapText="1" indent="5"/>
      <protection locked="0"/>
    </xf>
    <xf numFmtId="0" fontId="69" fillId="0" borderId="41" xfId="0" applyFont="1" applyFill="1" applyBorder="1" applyAlignment="1" applyProtection="1">
      <alignment horizontal="left" vertical="center" wrapText="1" indent="5"/>
      <protection locked="0"/>
    </xf>
    <xf numFmtId="0" fontId="67" fillId="0" borderId="41" xfId="0" applyFont="1" applyFill="1" applyBorder="1" applyAlignment="1" applyProtection="1">
      <alignment horizontal="left" vertical="center" wrapText="1" indent="5"/>
      <protection locked="0"/>
    </xf>
    <xf numFmtId="0" fontId="2" fillId="0" borderId="0" xfId="104" applyNumberFormat="1" applyFont="1" applyAlignment="1" applyProtection="1">
      <alignment horizontal="center" vertical="center"/>
      <protection hidden="1"/>
    </xf>
    <xf numFmtId="0" fontId="2" fillId="0" borderId="0" xfId="104" applyFont="1" applyAlignment="1" applyProtection="1">
      <alignment horizontal="center" vertical="center"/>
      <protection hidden="1"/>
    </xf>
    <xf numFmtId="14" fontId="2" fillId="0" borderId="0" xfId="104" applyNumberFormat="1" applyFont="1" applyAlignment="1" applyProtection="1">
      <alignment horizontal="center" vertical="center"/>
      <protection hidden="1"/>
    </xf>
    <xf numFmtId="0" fontId="2" fillId="23" borderId="0" xfId="104" applyFont="1" applyFill="1" applyBorder="1" applyAlignment="1" applyProtection="1">
      <alignment horizontal="center" vertical="center" wrapText="1"/>
      <protection hidden="1"/>
    </xf>
    <xf numFmtId="0" fontId="2" fillId="0" borderId="0" xfId="104" applyFont="1" applyFill="1" applyBorder="1" applyAlignment="1" applyProtection="1">
      <alignment horizontal="center" vertical="center" wrapText="1"/>
      <protection hidden="1"/>
    </xf>
    <xf numFmtId="166" fontId="9" fillId="0" borderId="0" xfId="3" applyNumberFormat="1" applyFont="1" applyAlignment="1" applyProtection="1">
      <alignment horizontal="center" vertical="center"/>
      <protection hidden="1"/>
    </xf>
    <xf numFmtId="2" fontId="2" fillId="0" borderId="0" xfId="104" applyNumberFormat="1" applyFont="1" applyAlignment="1" applyProtection="1">
      <alignment horizontal="center" vertical="center"/>
      <protection hidden="1"/>
    </xf>
    <xf numFmtId="44" fontId="9" fillId="0" borderId="0" xfId="48" applyFont="1" applyAlignment="1" applyProtection="1">
      <alignment horizontal="center" vertical="center"/>
      <protection hidden="1"/>
    </xf>
    <xf numFmtId="0" fontId="4" fillId="6" borderId="0" xfId="104" applyFont="1" applyFill="1" applyBorder="1" applyAlignment="1" applyProtection="1">
      <alignment horizontal="center" vertical="center"/>
      <protection hidden="1"/>
    </xf>
    <xf numFmtId="44" fontId="2" fillId="6" borderId="5" xfId="392" applyNumberFormat="1" applyFont="1" applyFill="1" applyBorder="1" applyAlignment="1" applyProtection="1">
      <alignment horizontal="center" vertical="center"/>
      <protection hidden="1"/>
    </xf>
    <xf numFmtId="44" fontId="2" fillId="6" borderId="9" xfId="392" applyNumberFormat="1" applyFont="1" applyFill="1" applyBorder="1" applyAlignment="1" applyProtection="1">
      <alignment horizontal="center" vertical="center"/>
      <protection hidden="1"/>
    </xf>
    <xf numFmtId="44" fontId="16" fillId="69" borderId="39" xfId="104" applyNumberFormat="1" applyFont="1" applyFill="1" applyBorder="1" applyAlignment="1" applyProtection="1">
      <alignment vertical="center"/>
      <protection hidden="1"/>
    </xf>
    <xf numFmtId="44" fontId="2" fillId="6" borderId="12" xfId="392" applyNumberFormat="1" applyFont="1" applyFill="1" applyBorder="1" applyAlignment="1" applyProtection="1">
      <alignment horizontal="center" vertical="center"/>
      <protection hidden="1"/>
    </xf>
    <xf numFmtId="0" fontId="2" fillId="0" borderId="5" xfId="104" applyFont="1" applyFill="1" applyBorder="1" applyAlignment="1" applyProtection="1">
      <alignment vertical="center"/>
      <protection locked="0"/>
    </xf>
    <xf numFmtId="0" fontId="2" fillId="0" borderId="0" xfId="104" applyFont="1" applyFill="1" applyBorder="1" applyAlignment="1" applyProtection="1">
      <alignment horizontal="left" vertical="center" wrapText="1"/>
      <protection locked="0"/>
    </xf>
    <xf numFmtId="0" fontId="13" fillId="0" borderId="0" xfId="104" applyFont="1" applyFill="1" applyBorder="1" applyAlignment="1" applyProtection="1">
      <alignment horizontal="left" vertical="center" wrapText="1"/>
      <protection locked="0"/>
    </xf>
    <xf numFmtId="2" fontId="2" fillId="0" borderId="0" xfId="104" applyNumberFormat="1" applyFont="1" applyFill="1" applyBorder="1" applyAlignment="1" applyProtection="1">
      <alignment horizontal="center" vertical="center"/>
      <protection locked="0"/>
    </xf>
    <xf numFmtId="15" fontId="2" fillId="0" borderId="0" xfId="104" applyNumberFormat="1" applyFont="1" applyFill="1" applyBorder="1" applyAlignment="1" applyProtection="1">
      <alignment horizontal="center" vertical="center"/>
      <protection locked="0"/>
    </xf>
    <xf numFmtId="0" fontId="27" fillId="0" borderId="10" xfId="937" applyFill="1" applyBorder="1" applyAlignment="1" applyProtection="1">
      <alignment vertical="center"/>
    </xf>
    <xf numFmtId="0" fontId="7" fillId="0" borderId="5" xfId="0" applyFont="1" applyBorder="1" applyAlignment="1" applyProtection="1">
      <alignment vertical="center"/>
    </xf>
    <xf numFmtId="0" fontId="27" fillId="0" borderId="5" xfId="937" applyFill="1" applyBorder="1" applyAlignment="1" applyProtection="1">
      <alignment vertical="center"/>
    </xf>
    <xf numFmtId="167" fontId="2" fillId="6" borderId="0" xfId="392" applyNumberFormat="1" applyFont="1" applyFill="1" applyBorder="1" applyAlignment="1" applyProtection="1">
      <alignment horizontal="center" vertical="center"/>
      <protection hidden="1"/>
    </xf>
    <xf numFmtId="167" fontId="2" fillId="35" borderId="0" xfId="392" applyNumberFormat="1" applyFont="1" applyFill="1" applyBorder="1" applyAlignment="1" applyProtection="1">
      <alignment horizontal="center" vertical="center"/>
      <protection locked="0" hidden="1"/>
    </xf>
    <xf numFmtId="0" fontId="5" fillId="0" borderId="0" xfId="0" applyFont="1" applyFill="1" applyBorder="1" applyAlignment="1" applyProtection="1">
      <alignment vertical="center"/>
      <protection hidden="1"/>
    </xf>
    <xf numFmtId="0" fontId="105" fillId="0" borderId="45" xfId="936" applyFont="1" applyFill="1" applyBorder="1" applyAlignment="1" applyProtection="1">
      <alignment horizontal="left" vertical="center" wrapText="1"/>
      <protection locked="0"/>
    </xf>
    <xf numFmtId="0" fontId="12" fillId="73" borderId="10" xfId="936" applyFont="1" applyFill="1" applyBorder="1" applyAlignment="1" applyProtection="1">
      <alignment vertical="center"/>
    </xf>
    <xf numFmtId="0" fontId="125" fillId="0" borderId="0" xfId="0" applyFont="1" applyAlignment="1" applyProtection="1">
      <alignment vertical="center"/>
      <protection hidden="1"/>
    </xf>
    <xf numFmtId="0" fontId="105" fillId="0" borderId="52" xfId="936" applyFont="1" applyFill="1" applyBorder="1" applyAlignment="1" applyProtection="1">
      <alignment horizontal="left" vertical="center" wrapText="1"/>
      <protection locked="0"/>
    </xf>
    <xf numFmtId="0" fontId="124" fillId="2" borderId="6" xfId="0" applyFont="1" applyFill="1" applyBorder="1" applyAlignment="1" applyProtection="1">
      <alignment vertical="center"/>
    </xf>
    <xf numFmtId="0" fontId="0" fillId="2" borderId="7" xfId="0" applyFill="1" applyBorder="1" applyAlignment="1" applyProtection="1">
      <alignment vertical="center"/>
    </xf>
    <xf numFmtId="0" fontId="47" fillId="2" borderId="7" xfId="0" applyFont="1" applyFill="1" applyBorder="1" applyAlignment="1">
      <alignment horizontal="center" vertical="center" wrapText="1"/>
    </xf>
    <xf numFmtId="0" fontId="48" fillId="2" borderId="13" xfId="0" applyFont="1" applyFill="1" applyBorder="1" applyAlignment="1">
      <alignment horizontal="left" vertical="center" wrapText="1"/>
    </xf>
    <xf numFmtId="0" fontId="0" fillId="0" borderId="5" xfId="0" applyFill="1" applyBorder="1" applyAlignment="1" applyProtection="1">
      <alignment vertical="center"/>
    </xf>
    <xf numFmtId="0" fontId="7" fillId="0" borderId="0" xfId="0" applyFont="1" applyFill="1" applyBorder="1" applyAlignment="1" applyProtection="1">
      <alignment horizontal="center" vertical="center"/>
    </xf>
    <xf numFmtId="0" fontId="0" fillId="0" borderId="9" xfId="0" applyFill="1" applyBorder="1" applyAlignment="1" applyProtection="1">
      <alignment vertical="center"/>
    </xf>
    <xf numFmtId="0" fontId="0" fillId="0" borderId="0" xfId="0" applyFill="1" applyAlignment="1" applyProtection="1">
      <alignment vertical="center"/>
    </xf>
    <xf numFmtId="7" fontId="0" fillId="0" borderId="0" xfId="0" applyNumberFormat="1" applyFill="1" applyBorder="1" applyAlignment="1" applyProtection="1">
      <alignment vertical="center"/>
    </xf>
    <xf numFmtId="0" fontId="93" fillId="0" borderId="5" xfId="0" applyFont="1" applyFill="1" applyBorder="1" applyAlignment="1" applyProtection="1"/>
    <xf numFmtId="0" fontId="53" fillId="29" borderId="42" xfId="0" applyFont="1" applyFill="1" applyBorder="1" applyAlignment="1">
      <alignment vertical="center"/>
    </xf>
    <xf numFmtId="0" fontId="0" fillId="29" borderId="7" xfId="0" applyFont="1" applyFill="1" applyBorder="1" applyAlignment="1">
      <alignment vertical="center"/>
    </xf>
    <xf numFmtId="0" fontId="0" fillId="29" borderId="13" xfId="0" applyFont="1" applyFill="1" applyBorder="1" applyAlignment="1">
      <alignment vertical="center"/>
    </xf>
    <xf numFmtId="0" fontId="0" fillId="29" borderId="11" xfId="0" applyFill="1" applyBorder="1" applyAlignment="1">
      <alignment vertical="center"/>
    </xf>
    <xf numFmtId="0" fontId="0" fillId="29" borderId="12" xfId="0" applyFill="1" applyBorder="1" applyAlignment="1">
      <alignment vertical="center"/>
    </xf>
    <xf numFmtId="0" fontId="0" fillId="29" borderId="14" xfId="0" applyFill="1" applyBorder="1" applyAlignment="1">
      <alignment vertical="center"/>
    </xf>
    <xf numFmtId="0" fontId="7" fillId="29" borderId="6" xfId="0" applyFont="1" applyFill="1" applyBorder="1" applyAlignment="1">
      <alignment vertical="center"/>
    </xf>
    <xf numFmtId="0" fontId="0" fillId="29" borderId="7" xfId="0" applyFill="1" applyBorder="1" applyAlignment="1">
      <alignment vertical="center"/>
    </xf>
    <xf numFmtId="0" fontId="0" fillId="29" borderId="13" xfId="0" applyFill="1" applyBorder="1" applyAlignment="1">
      <alignment vertical="center"/>
    </xf>
    <xf numFmtId="0" fontId="7" fillId="29" borderId="39" xfId="0" applyFont="1" applyFill="1" applyBorder="1" applyAlignment="1">
      <alignment vertical="center"/>
    </xf>
    <xf numFmtId="0" fontId="0" fillId="29" borderId="40" xfId="0" applyFill="1" applyBorder="1" applyAlignment="1">
      <alignment vertical="center"/>
    </xf>
    <xf numFmtId="0" fontId="0" fillId="29" borderId="4" xfId="0" applyFill="1" applyBorder="1" applyAlignment="1">
      <alignment vertical="center"/>
    </xf>
    <xf numFmtId="0" fontId="0" fillId="29" borderId="5" xfId="0" applyFill="1" applyBorder="1" applyAlignment="1">
      <alignment vertical="center"/>
    </xf>
    <xf numFmtId="0" fontId="0" fillId="29" borderId="0" xfId="0" applyFill="1" applyBorder="1" applyAlignment="1">
      <alignment vertical="center"/>
    </xf>
    <xf numFmtId="0" fontId="0" fillId="29" borderId="9" xfId="0" applyFill="1" applyBorder="1" applyAlignment="1">
      <alignment vertical="center"/>
    </xf>
    <xf numFmtId="0" fontId="50" fillId="0" borderId="0" xfId="0" applyFont="1" applyFill="1" applyBorder="1" applyAlignment="1">
      <alignment horizontal="left" vertical="center" wrapText="1" indent="1"/>
    </xf>
    <xf numFmtId="0" fontId="65" fillId="0" borderId="11" xfId="0" applyFont="1" applyFill="1" applyBorder="1" applyAlignment="1">
      <alignment vertical="center"/>
    </xf>
    <xf numFmtId="0" fontId="65" fillId="0" borderId="12" xfId="0" applyFont="1" applyFill="1" applyBorder="1" applyAlignment="1">
      <alignment vertical="center"/>
    </xf>
    <xf numFmtId="0" fontId="65" fillId="0" borderId="14" xfId="0" applyFont="1" applyFill="1" applyBorder="1" applyAlignment="1">
      <alignment vertical="center"/>
    </xf>
    <xf numFmtId="0" fontId="68" fillId="0" borderId="0" xfId="0" applyFont="1" applyFill="1" applyBorder="1" applyAlignment="1">
      <alignment vertical="center"/>
    </xf>
    <xf numFmtId="0" fontId="68" fillId="0" borderId="9" xfId="0" applyFont="1" applyFill="1" applyBorder="1" applyAlignment="1">
      <alignment vertical="center"/>
    </xf>
    <xf numFmtId="0" fontId="50" fillId="0" borderId="47" xfId="0" applyFont="1" applyFill="1" applyBorder="1" applyAlignment="1">
      <alignment horizontal="left" vertical="center" wrapText="1" indent="1"/>
    </xf>
    <xf numFmtId="0" fontId="65" fillId="2" borderId="7" xfId="0" applyFont="1" applyFill="1" applyBorder="1" applyAlignment="1">
      <alignment vertical="center"/>
    </xf>
    <xf numFmtId="0" fontId="65" fillId="2" borderId="13" xfId="0" applyFont="1" applyFill="1" applyBorder="1" applyAlignment="1">
      <alignment vertical="center"/>
    </xf>
    <xf numFmtId="0" fontId="65" fillId="2" borderId="5" xfId="0" applyFont="1" applyFill="1" applyBorder="1" applyAlignment="1">
      <alignment horizontal="left" vertical="center" indent="1"/>
    </xf>
    <xf numFmtId="0" fontId="65" fillId="2" borderId="0" xfId="0" applyFont="1" applyFill="1" applyBorder="1" applyAlignment="1">
      <alignment vertical="center"/>
    </xf>
    <xf numFmtId="0" fontId="65" fillId="2" borderId="9" xfId="0" applyFont="1" applyFill="1" applyBorder="1" applyAlignment="1">
      <alignment vertical="center"/>
    </xf>
    <xf numFmtId="0" fontId="65" fillId="2" borderId="5" xfId="0" applyFont="1" applyFill="1" applyBorder="1" applyAlignment="1">
      <alignment horizontal="left" vertical="center" indent="5"/>
    </xf>
    <xf numFmtId="0" fontId="65" fillId="2" borderId="0" xfId="0" applyFont="1" applyFill="1" applyBorder="1" applyAlignment="1">
      <alignment horizontal="left" vertical="center" wrapText="1" indent="5"/>
    </xf>
    <xf numFmtId="0" fontId="65" fillId="2" borderId="5" xfId="0" applyFont="1" applyFill="1" applyBorder="1" applyAlignment="1">
      <alignment vertical="center"/>
    </xf>
    <xf numFmtId="0" fontId="67" fillId="2" borderId="5" xfId="0" applyFont="1" applyFill="1" applyBorder="1" applyAlignment="1">
      <alignment horizontal="left" vertical="center" wrapText="1" indent="5"/>
    </xf>
    <xf numFmtId="0" fontId="67" fillId="2" borderId="0" xfId="0" applyFont="1" applyFill="1" applyBorder="1" applyAlignment="1">
      <alignment horizontal="left" vertical="center" wrapText="1" indent="5"/>
    </xf>
    <xf numFmtId="0" fontId="67" fillId="2" borderId="9" xfId="0" applyFont="1" applyFill="1" applyBorder="1" applyAlignment="1">
      <alignment horizontal="left" vertical="center" wrapText="1" indent="5"/>
    </xf>
    <xf numFmtId="0" fontId="0" fillId="2" borderId="7" xfId="0" applyFill="1" applyBorder="1" applyAlignment="1">
      <alignment vertical="center"/>
    </xf>
    <xf numFmtId="0" fontId="0" fillId="2" borderId="13" xfId="0" applyFill="1" applyBorder="1" applyAlignment="1">
      <alignment vertical="center"/>
    </xf>
    <xf numFmtId="0" fontId="7" fillId="0" borderId="8" xfId="0" applyFont="1" applyFill="1" applyBorder="1" applyAlignment="1" applyProtection="1">
      <alignment vertical="center"/>
    </xf>
    <xf numFmtId="0" fontId="7" fillId="0" borderId="10" xfId="0" applyFont="1" applyFill="1" applyBorder="1" applyAlignment="1">
      <alignment horizontal="left" vertical="center" wrapText="1"/>
    </xf>
    <xf numFmtId="7" fontId="0" fillId="0" borderId="0" xfId="0" applyNumberFormat="1" applyAlignment="1" applyProtection="1">
      <alignment horizontal="left" vertical="center" wrapText="1"/>
    </xf>
    <xf numFmtId="0" fontId="2" fillId="0" borderId="0" xfId="104" applyFont="1" applyFill="1" applyBorder="1" applyAlignment="1" applyProtection="1">
      <alignment vertical="center"/>
      <protection locked="0"/>
    </xf>
    <xf numFmtId="0" fontId="3" fillId="34" borderId="98" xfId="461" applyFont="1" applyFill="1" applyBorder="1" applyAlignment="1" applyProtection="1">
      <alignment horizontal="center" vertical="center" wrapText="1"/>
      <protection hidden="1"/>
    </xf>
    <xf numFmtId="44" fontId="2" fillId="6" borderId="11" xfId="392" applyNumberFormat="1" applyFont="1" applyFill="1" applyBorder="1" applyAlignment="1" applyProtection="1">
      <alignment horizontal="center" vertical="center"/>
      <protection hidden="1"/>
    </xf>
    <xf numFmtId="44" fontId="2" fillId="6" borderId="14" xfId="392" applyNumberFormat="1" applyFont="1" applyFill="1" applyBorder="1" applyAlignment="1" applyProtection="1">
      <alignment horizontal="center" vertical="center"/>
      <protection hidden="1"/>
    </xf>
    <xf numFmtId="44" fontId="2" fillId="6" borderId="47" xfId="392" applyNumberFormat="1" applyFont="1" applyFill="1" applyBorder="1" applyAlignment="1" applyProtection="1">
      <alignment horizontal="center" vertical="center"/>
      <protection hidden="1"/>
    </xf>
    <xf numFmtId="0" fontId="3" fillId="2" borderId="73" xfId="461" applyFont="1" applyFill="1" applyBorder="1" applyAlignment="1" applyProtection="1">
      <alignment vertical="center" wrapText="1"/>
      <protection hidden="1"/>
    </xf>
    <xf numFmtId="0" fontId="2" fillId="2" borderId="0" xfId="104" applyFont="1" applyFill="1" applyBorder="1" applyAlignment="1" applyProtection="1">
      <alignment horizontal="left" vertical="center" wrapText="1"/>
      <protection hidden="1"/>
    </xf>
    <xf numFmtId="15" fontId="2" fillId="2" borderId="0" xfId="104" applyNumberFormat="1" applyFont="1" applyFill="1" applyBorder="1" applyAlignment="1" applyProtection="1">
      <alignment horizontal="center" vertical="center"/>
      <protection hidden="1"/>
    </xf>
    <xf numFmtId="0" fontId="3" fillId="2" borderId="69" xfId="461" applyFont="1" applyFill="1" applyBorder="1" applyAlignment="1" applyProtection="1">
      <alignment horizontal="center" vertical="center" wrapText="1"/>
      <protection hidden="1"/>
    </xf>
    <xf numFmtId="0" fontId="3" fillId="2" borderId="70" xfId="461" applyFont="1" applyFill="1" applyBorder="1" applyAlignment="1" applyProtection="1">
      <alignment horizontal="center" vertical="center" wrapText="1"/>
      <protection hidden="1"/>
    </xf>
    <xf numFmtId="0" fontId="3" fillId="2" borderId="73" xfId="461" applyFont="1" applyFill="1" applyBorder="1" applyAlignment="1" applyProtection="1">
      <alignment horizontal="center" vertical="center" wrapText="1"/>
      <protection hidden="1"/>
    </xf>
    <xf numFmtId="0" fontId="2" fillId="2" borderId="0" xfId="104" applyFont="1" applyFill="1" applyBorder="1" applyAlignment="1" applyProtection="1">
      <alignment vertical="center"/>
      <protection hidden="1"/>
    </xf>
    <xf numFmtId="0" fontId="2" fillId="2" borderId="0" xfId="104" applyFont="1" applyFill="1" applyBorder="1" applyAlignment="1" applyProtection="1">
      <alignment horizontal="center" vertical="center"/>
      <protection hidden="1"/>
    </xf>
    <xf numFmtId="167" fontId="2" fillId="2" borderId="0" xfId="392" applyNumberFormat="1" applyFont="1" applyFill="1" applyBorder="1" applyAlignment="1" applyProtection="1">
      <alignment horizontal="center" vertical="center"/>
      <protection hidden="1"/>
    </xf>
    <xf numFmtId="0" fontId="2" fillId="0" borderId="0" xfId="461" applyFont="1" applyAlignment="1" applyProtection="1">
      <alignment vertical="center"/>
    </xf>
    <xf numFmtId="0" fontId="2" fillId="0" borderId="0" xfId="461" applyFont="1" applyAlignment="1">
      <alignment vertical="center"/>
    </xf>
    <xf numFmtId="0" fontId="9" fillId="0" borderId="0" xfId="0" applyFont="1" applyAlignment="1" applyProtection="1">
      <alignment vertical="center"/>
    </xf>
    <xf numFmtId="0" fontId="16" fillId="0" borderId="0" xfId="461" applyFont="1" applyAlignment="1" applyProtection="1">
      <alignment vertical="center"/>
    </xf>
    <xf numFmtId="0" fontId="2" fillId="0" borderId="0" xfId="104" applyFont="1" applyAlignment="1">
      <alignment vertical="center"/>
    </xf>
    <xf numFmtId="44" fontId="2" fillId="0" borderId="0" xfId="104" applyNumberFormat="1" applyFont="1" applyAlignment="1">
      <alignment vertical="center"/>
    </xf>
    <xf numFmtId="0" fontId="82" fillId="0" borderId="0" xfId="0" applyFont="1" applyAlignment="1">
      <alignment vertical="center"/>
    </xf>
    <xf numFmtId="0" fontId="9" fillId="0" borderId="0" xfId="0" applyFont="1" applyAlignment="1">
      <alignment vertical="center"/>
    </xf>
    <xf numFmtId="0" fontId="2" fillId="0" borderId="18" xfId="104" applyFont="1" applyBorder="1" applyAlignment="1" applyProtection="1">
      <alignment horizontal="left" vertical="center" wrapText="1"/>
      <protection locked="0"/>
    </xf>
    <xf numFmtId="0" fontId="2" fillId="0" borderId="10" xfId="104" applyFont="1" applyBorder="1" applyAlignment="1" applyProtection="1">
      <alignment horizontal="left" vertical="center" wrapText="1"/>
      <protection locked="0"/>
    </xf>
    <xf numFmtId="44" fontId="2" fillId="0" borderId="0" xfId="392" applyNumberFormat="1" applyFont="1" applyFill="1" applyBorder="1" applyAlignment="1" applyProtection="1">
      <alignment horizontal="center" vertical="center"/>
      <protection hidden="1"/>
    </xf>
    <xf numFmtId="44" fontId="2" fillId="0" borderId="0" xfId="392" applyNumberFormat="1" applyFont="1" applyFill="1" applyBorder="1" applyAlignment="1" applyProtection="1">
      <alignment horizontal="center" vertical="center"/>
      <protection locked="0"/>
    </xf>
    <xf numFmtId="0" fontId="16" fillId="29" borderId="39" xfId="104" applyFont="1" applyFill="1" applyBorder="1" applyAlignment="1" applyProtection="1">
      <alignment vertical="center"/>
      <protection hidden="1"/>
    </xf>
    <xf numFmtId="0" fontId="16" fillId="29" borderId="40" xfId="104" applyFont="1" applyFill="1" applyBorder="1" applyAlignment="1" applyProtection="1">
      <alignment vertical="center"/>
      <protection hidden="1"/>
    </xf>
    <xf numFmtId="2" fontId="16" fillId="29" borderId="40" xfId="104" applyNumberFormat="1" applyFont="1" applyFill="1" applyBorder="1" applyAlignment="1" applyProtection="1">
      <alignment horizontal="center" vertical="center"/>
      <protection hidden="1"/>
    </xf>
    <xf numFmtId="0" fontId="16" fillId="29" borderId="40" xfId="104" applyFont="1" applyFill="1" applyBorder="1" applyAlignment="1" applyProtection="1">
      <alignment horizontal="center" vertical="center"/>
      <protection hidden="1"/>
    </xf>
    <xf numFmtId="44" fontId="16" fillId="29" borderId="40" xfId="104" applyNumberFormat="1" applyFont="1" applyFill="1" applyBorder="1" applyAlignment="1" applyProtection="1">
      <alignment vertical="center"/>
      <protection hidden="1"/>
    </xf>
    <xf numFmtId="44" fontId="16" fillId="29" borderId="4" xfId="104" applyNumberFormat="1" applyFont="1" applyFill="1" applyBorder="1" applyAlignment="1" applyProtection="1">
      <alignment vertical="center"/>
      <protection hidden="1"/>
    </xf>
    <xf numFmtId="167" fontId="2" fillId="0" borderId="0" xfId="392" applyNumberFormat="1" applyFont="1" applyFill="1" applyBorder="1" applyAlignment="1" applyProtection="1">
      <alignment horizontal="center" vertical="center"/>
      <protection locked="0" hidden="1"/>
    </xf>
    <xf numFmtId="44" fontId="82" fillId="0" borderId="0" xfId="0" applyNumberFormat="1" applyFont="1" applyAlignment="1">
      <alignment vertical="center"/>
    </xf>
    <xf numFmtId="0" fontId="7" fillId="0" borderId="8" xfId="0" applyFont="1" applyFill="1" applyBorder="1" applyAlignment="1" applyProtection="1">
      <alignment horizontal="left" vertical="center"/>
      <protection hidden="1"/>
    </xf>
    <xf numFmtId="0" fontId="26" fillId="0" borderId="10" xfId="936" applyFont="1" applyFill="1" applyBorder="1" applyAlignment="1" applyProtection="1">
      <alignment horizontal="left" vertical="center"/>
      <protection hidden="1"/>
    </xf>
    <xf numFmtId="0" fontId="23" fillId="0" borderId="23" xfId="104" applyFont="1" applyFill="1" applyBorder="1" applyAlignment="1" applyProtection="1">
      <alignment horizontal="left" vertical="center"/>
      <protection locked="0"/>
    </xf>
    <xf numFmtId="0" fontId="23" fillId="0" borderId="23" xfId="104" applyFont="1" applyFill="1" applyBorder="1" applyAlignment="1" applyProtection="1">
      <alignment horizontal="left" vertical="center" wrapText="1"/>
      <protection locked="0"/>
    </xf>
    <xf numFmtId="0" fontId="23" fillId="0" borderId="23" xfId="104" applyFont="1" applyFill="1" applyBorder="1" applyAlignment="1" applyProtection="1">
      <alignment horizontal="center" vertical="center" wrapText="1" shrinkToFit="1"/>
      <protection locked="0"/>
    </xf>
    <xf numFmtId="0" fontId="23" fillId="0" borderId="31" xfId="104" applyFont="1" applyFill="1" applyBorder="1" applyAlignment="1" applyProtection="1">
      <alignment horizontal="left" vertical="center"/>
      <protection locked="0"/>
    </xf>
    <xf numFmtId="0" fontId="23" fillId="0" borderId="31" xfId="104" applyFont="1" applyFill="1" applyBorder="1" applyAlignment="1" applyProtection="1">
      <alignment horizontal="center" vertical="center" wrapText="1" shrinkToFit="1"/>
      <protection locked="0"/>
    </xf>
    <xf numFmtId="0" fontId="23" fillId="0" borderId="23" xfId="104" applyFont="1" applyFill="1" applyBorder="1" applyAlignment="1" applyProtection="1">
      <alignment vertical="center" wrapText="1"/>
      <protection locked="0"/>
    </xf>
    <xf numFmtId="0" fontId="19" fillId="0" borderId="0" xfId="0" applyFont="1" applyAlignment="1" applyProtection="1">
      <alignment vertical="center" wrapText="1"/>
      <protection locked="0"/>
    </xf>
    <xf numFmtId="0" fontId="93" fillId="0" borderId="6" xfId="0" applyFont="1" applyBorder="1" applyAlignment="1" applyProtection="1"/>
    <xf numFmtId="0" fontId="0" fillId="0" borderId="7" xfId="0" applyBorder="1" applyAlignment="1" applyProtection="1">
      <alignment vertical="center"/>
    </xf>
    <xf numFmtId="0" fontId="47" fillId="0" borderId="7" xfId="0" applyFont="1" applyBorder="1" applyAlignment="1">
      <alignment horizontal="center" vertical="center" wrapText="1"/>
    </xf>
    <xf numFmtId="0" fontId="48" fillId="0" borderId="13" xfId="0" applyFont="1" applyFill="1" applyBorder="1" applyAlignment="1">
      <alignment horizontal="left" vertical="center" wrapText="1"/>
    </xf>
    <xf numFmtId="0" fontId="0" fillId="0" borderId="5" xfId="0" applyBorder="1" applyAlignment="1">
      <alignment vertical="center"/>
    </xf>
    <xf numFmtId="0" fontId="0" fillId="0" borderId="9" xfId="0" applyBorder="1" applyAlignment="1">
      <alignment vertical="center"/>
    </xf>
    <xf numFmtId="0" fontId="0" fillId="0" borderId="0" xfId="0" applyAlignment="1" applyProtection="1">
      <protection locked="0"/>
    </xf>
    <xf numFmtId="44" fontId="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55" fillId="0" borderId="0" xfId="0" applyFont="1" applyAlignment="1" applyProtection="1">
      <alignment vertical="center"/>
      <protection hidden="1"/>
    </xf>
    <xf numFmtId="0" fontId="127" fillId="0" borderId="0" xfId="1556" quotePrefix="1" applyFont="1" applyAlignment="1" applyProtection="1">
      <alignment vertical="center"/>
      <protection hidden="1"/>
    </xf>
    <xf numFmtId="0" fontId="9" fillId="0" borderId="0" xfId="0" applyFont="1" applyFill="1" applyAlignment="1" applyProtection="1">
      <alignment vertical="center"/>
      <protection hidden="1"/>
    </xf>
    <xf numFmtId="0" fontId="9" fillId="0" borderId="49"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3" fillId="0" borderId="0" xfId="104" applyFont="1" applyBorder="1" applyAlignment="1" applyProtection="1">
      <alignment horizontal="left" vertical="center"/>
      <protection hidden="1"/>
    </xf>
    <xf numFmtId="0" fontId="2" fillId="0" borderId="0" xfId="104" applyFont="1" applyAlignment="1" applyProtection="1">
      <alignment horizontal="center"/>
      <protection hidden="1"/>
    </xf>
    <xf numFmtId="0" fontId="2" fillId="0" borderId="0" xfId="104" applyFont="1" applyProtection="1">
      <protection hidden="1"/>
    </xf>
    <xf numFmtId="0" fontId="9" fillId="0" borderId="0" xfId="0" applyFont="1" applyProtection="1">
      <protection hidden="1"/>
    </xf>
    <xf numFmtId="9" fontId="3" fillId="33" borderId="0" xfId="392" applyFont="1" applyFill="1" applyBorder="1" applyAlignment="1" applyProtection="1">
      <alignment horizontal="left" vertical="center" wrapText="1"/>
      <protection hidden="1"/>
    </xf>
    <xf numFmtId="9" fontId="3" fillId="0" borderId="0" xfId="392" applyFont="1" applyBorder="1" applyAlignment="1" applyProtection="1">
      <alignment horizontal="center" vertical="center" wrapText="1"/>
      <protection hidden="1"/>
    </xf>
    <xf numFmtId="0" fontId="3" fillId="33" borderId="0" xfId="392" applyNumberFormat="1" applyFont="1" applyFill="1" applyBorder="1" applyAlignment="1" applyProtection="1">
      <alignment horizontal="left" vertical="center" wrapText="1"/>
      <protection hidden="1"/>
    </xf>
    <xf numFmtId="0" fontId="3" fillId="0" borderId="0" xfId="104" applyFont="1" applyBorder="1" applyAlignment="1" applyProtection="1">
      <alignment vertical="center" wrapText="1"/>
      <protection hidden="1"/>
    </xf>
    <xf numFmtId="0" fontId="3" fillId="0" borderId="0" xfId="104" applyFont="1" applyBorder="1" applyAlignment="1" applyProtection="1">
      <alignment horizontal="center" vertical="center" wrapText="1"/>
      <protection hidden="1"/>
    </xf>
    <xf numFmtId="0" fontId="3" fillId="0" borderId="0" xfId="104" applyFont="1" applyProtection="1">
      <protection hidden="1"/>
    </xf>
    <xf numFmtId="0" fontId="12" fillId="0" borderId="0" xfId="0" applyFont="1" applyProtection="1">
      <protection hidden="1"/>
    </xf>
    <xf numFmtId="0" fontId="3" fillId="39" borderId="0" xfId="104" applyFont="1" applyFill="1" applyBorder="1" applyAlignment="1" applyProtection="1">
      <alignment vertical="center" wrapText="1"/>
      <protection hidden="1"/>
    </xf>
    <xf numFmtId="0" fontId="3" fillId="39" borderId="0" xfId="104" applyFont="1" applyFill="1" applyBorder="1" applyAlignment="1" applyProtection="1">
      <alignment horizontal="center" vertical="center" wrapText="1"/>
      <protection hidden="1"/>
    </xf>
    <xf numFmtId="0" fontId="2" fillId="0" borderId="0" xfId="104" applyFont="1" applyBorder="1" applyAlignment="1" applyProtection="1">
      <alignment vertical="center" wrapText="1"/>
      <protection hidden="1"/>
    </xf>
    <xf numFmtId="0" fontId="2" fillId="0" borderId="0" xfId="104" applyFont="1" applyBorder="1" applyAlignment="1" applyProtection="1">
      <alignment horizontal="center" vertical="center" wrapText="1"/>
      <protection hidden="1"/>
    </xf>
    <xf numFmtId="0" fontId="128" fillId="0" borderId="0" xfId="104" applyFont="1" applyBorder="1" applyProtection="1">
      <protection hidden="1"/>
    </xf>
    <xf numFmtId="14" fontId="128" fillId="0" borderId="0" xfId="104" applyNumberFormat="1" applyFont="1" applyBorder="1" applyAlignment="1" applyProtection="1">
      <alignment horizontal="center"/>
      <protection hidden="1"/>
    </xf>
    <xf numFmtId="0" fontId="3" fillId="0" borderId="0" xfId="104" applyFont="1" applyBorder="1" applyAlignment="1" applyProtection="1">
      <alignment vertical="center"/>
      <protection hidden="1"/>
    </xf>
    <xf numFmtId="0" fontId="129" fillId="0" borderId="0" xfId="104" applyFont="1" applyBorder="1" applyAlignment="1" applyProtection="1">
      <alignment vertical="center"/>
      <protection hidden="1"/>
    </xf>
    <xf numFmtId="0" fontId="129" fillId="0" borderId="0" xfId="104" applyNumberFormat="1" applyFont="1" applyBorder="1" applyAlignment="1" applyProtection="1">
      <alignment horizontal="center" vertical="center"/>
      <protection hidden="1"/>
    </xf>
    <xf numFmtId="0" fontId="12" fillId="0" borderId="0" xfId="0" applyFont="1" applyAlignment="1" applyProtection="1">
      <alignment vertical="center"/>
      <protection hidden="1"/>
    </xf>
    <xf numFmtId="0" fontId="13" fillId="0" borderId="0" xfId="461" applyFont="1" applyBorder="1" applyProtection="1">
      <protection hidden="1"/>
    </xf>
    <xf numFmtId="167" fontId="13" fillId="13" borderId="0" xfId="469" applyNumberFormat="1" applyFont="1" applyFill="1" applyBorder="1" applyAlignment="1" applyProtection="1">
      <alignment horizontal="center"/>
      <protection hidden="1"/>
    </xf>
    <xf numFmtId="167" fontId="13" fillId="0" borderId="0" xfId="469" applyNumberFormat="1" applyFont="1" applyBorder="1" applyAlignment="1" applyProtection="1">
      <alignment horizontal="center"/>
      <protection hidden="1"/>
    </xf>
    <xf numFmtId="167" fontId="13" fillId="0" borderId="0" xfId="461" applyNumberFormat="1" applyFont="1" applyProtection="1">
      <protection hidden="1"/>
    </xf>
    <xf numFmtId="167" fontId="9" fillId="0" borderId="0" xfId="0" applyNumberFormat="1" applyFont="1" applyProtection="1">
      <protection hidden="1"/>
    </xf>
    <xf numFmtId="0" fontId="13" fillId="0" borderId="0" xfId="461" applyFont="1" applyFill="1" applyBorder="1" applyProtection="1">
      <protection hidden="1"/>
    </xf>
    <xf numFmtId="0" fontId="2" fillId="0" borderId="0" xfId="461" applyFont="1" applyProtection="1">
      <protection hidden="1"/>
    </xf>
    <xf numFmtId="0" fontId="9" fillId="0" borderId="0" xfId="0" applyFont="1" applyAlignment="1" applyProtection="1">
      <alignment horizontal="center"/>
      <protection hidden="1"/>
    </xf>
    <xf numFmtId="0" fontId="3" fillId="16" borderId="0" xfId="104" applyFont="1" applyFill="1" applyBorder="1" applyAlignment="1" applyProtection="1">
      <alignment vertical="center" wrapText="1"/>
      <protection hidden="1"/>
    </xf>
    <xf numFmtId="0" fontId="3" fillId="16" borderId="0" xfId="104" applyFont="1" applyFill="1" applyBorder="1" applyAlignment="1" applyProtection="1">
      <alignment horizontal="center" vertical="center" wrapText="1"/>
      <protection hidden="1"/>
    </xf>
    <xf numFmtId="0" fontId="13" fillId="0" borderId="0" xfId="461" applyFont="1" applyBorder="1" applyAlignment="1" applyProtection="1">
      <protection hidden="1"/>
    </xf>
    <xf numFmtId="4" fontId="9" fillId="13" borderId="0" xfId="0" applyNumberFormat="1" applyFont="1" applyFill="1" applyAlignment="1" applyProtection="1">
      <alignment horizontal="center"/>
      <protection hidden="1"/>
    </xf>
    <xf numFmtId="4" fontId="9" fillId="0" borderId="0" xfId="0" applyNumberFormat="1" applyFont="1" applyAlignment="1" applyProtection="1">
      <alignment horizontal="center"/>
      <protection hidden="1"/>
    </xf>
    <xf numFmtId="0" fontId="9" fillId="0" borderId="0" xfId="0" applyFont="1" applyAlignment="1" applyProtection="1">
      <protection hidden="1"/>
    </xf>
    <xf numFmtId="167" fontId="13" fillId="13" borderId="0" xfId="104" applyNumberFormat="1" applyFont="1" applyFill="1" applyBorder="1" applyAlignment="1" applyProtection="1">
      <alignment horizontal="center"/>
      <protection hidden="1"/>
    </xf>
    <xf numFmtId="167" fontId="13" fillId="0" borderId="0" xfId="104" applyNumberFormat="1" applyFont="1" applyBorder="1" applyAlignment="1" applyProtection="1">
      <alignment horizontal="center"/>
      <protection hidden="1"/>
    </xf>
    <xf numFmtId="167" fontId="2" fillId="0" borderId="0" xfId="104" applyNumberFormat="1" applyFont="1" applyBorder="1" applyAlignment="1" applyProtection="1">
      <alignment horizontal="center"/>
      <protection hidden="1"/>
    </xf>
    <xf numFmtId="0" fontId="2" fillId="39" borderId="0" xfId="0" applyFont="1" applyFill="1" applyBorder="1" applyAlignment="1" applyProtection="1">
      <alignment vertical="center" wrapText="1"/>
      <protection hidden="1"/>
    </xf>
    <xf numFmtId="0" fontId="2" fillId="39" borderId="0" xfId="0" applyFont="1" applyFill="1" applyBorder="1" applyAlignment="1" applyProtection="1">
      <alignment horizontal="center" vertical="center" wrapText="1"/>
      <protection hidden="1"/>
    </xf>
    <xf numFmtId="0" fontId="2" fillId="0" borderId="0" xfId="104" applyFont="1" applyAlignment="1" applyProtection="1">
      <alignment horizontal="left"/>
      <protection hidden="1"/>
    </xf>
    <xf numFmtId="0" fontId="3" fillId="39" borderId="0" xfId="104" applyFont="1" applyFill="1" applyBorder="1" applyAlignment="1" applyProtection="1">
      <alignment horizontal="left" vertical="center" wrapText="1"/>
      <protection hidden="1"/>
    </xf>
    <xf numFmtId="0" fontId="2" fillId="39" borderId="0" xfId="104" applyFont="1" applyFill="1" applyBorder="1" applyAlignment="1" applyProtection="1">
      <alignment horizontal="center" vertical="center" wrapText="1"/>
      <protection hidden="1"/>
    </xf>
    <xf numFmtId="0" fontId="2" fillId="0" borderId="0" xfId="104" applyNumberFormat="1" applyFont="1" applyAlignment="1" applyProtection="1">
      <alignment horizontal="center"/>
      <protection hidden="1"/>
    </xf>
    <xf numFmtId="14" fontId="2" fillId="0" borderId="0" xfId="104" applyNumberFormat="1" applyFont="1" applyAlignment="1" applyProtection="1">
      <alignment horizontal="center"/>
      <protection hidden="1"/>
    </xf>
    <xf numFmtId="0" fontId="2" fillId="0" borderId="0" xfId="0" applyFont="1" applyFill="1" applyBorder="1" applyAlignment="1" applyProtection="1">
      <alignment vertical="center" wrapText="1"/>
      <protection hidden="1"/>
    </xf>
    <xf numFmtId="14" fontId="3" fillId="0" borderId="0" xfId="104" applyNumberFormat="1" applyFont="1" applyAlignment="1" applyProtection="1">
      <alignment horizontal="center"/>
      <protection hidden="1"/>
    </xf>
    <xf numFmtId="166" fontId="9" fillId="0" borderId="0" xfId="3" applyNumberFormat="1" applyFont="1" applyAlignment="1" applyProtection="1">
      <alignment horizontal="left" indent="2"/>
      <protection hidden="1"/>
    </xf>
    <xf numFmtId="166" fontId="9" fillId="0" borderId="0" xfId="3" applyNumberFormat="1" applyFont="1" applyAlignment="1" applyProtection="1">
      <protection hidden="1"/>
    </xf>
    <xf numFmtId="14" fontId="2" fillId="0" borderId="0" xfId="104" applyNumberFormat="1" applyFont="1" applyProtection="1">
      <protection hidden="1"/>
    </xf>
    <xf numFmtId="0" fontId="2" fillId="9" borderId="0" xfId="104" applyFont="1" applyFill="1" applyAlignment="1" applyProtection="1">
      <alignment horizontal="left"/>
      <protection hidden="1"/>
    </xf>
    <xf numFmtId="14" fontId="3" fillId="9" borderId="0" xfId="104" applyNumberFormat="1" applyFont="1" applyFill="1" applyProtection="1">
      <protection hidden="1"/>
    </xf>
    <xf numFmtId="14" fontId="2" fillId="0" borderId="0" xfId="104" applyNumberFormat="1" applyFont="1" applyAlignment="1" applyProtection="1">
      <alignment horizontal="left"/>
      <protection hidden="1"/>
    </xf>
    <xf numFmtId="0" fontId="130" fillId="0" borderId="49" xfId="0" applyFont="1" applyFill="1" applyBorder="1" applyAlignment="1" applyProtection="1">
      <alignment horizontal="left" vertical="center" wrapText="1" indent="5"/>
      <protection locked="0"/>
    </xf>
    <xf numFmtId="0" fontId="80" fillId="15" borderId="23" xfId="936" applyFont="1" applyFill="1" applyBorder="1" applyAlignment="1" applyProtection="1">
      <alignment vertical="center" wrapText="1"/>
      <protection locked="0"/>
    </xf>
    <xf numFmtId="44" fontId="2" fillId="0" borderId="0" xfId="1592" applyFont="1" applyFill="1" applyBorder="1" applyAlignment="1" applyProtection="1">
      <alignment vertical="center"/>
      <protection locked="0"/>
    </xf>
    <xf numFmtId="0" fontId="3" fillId="34" borderId="69" xfId="461" applyFont="1" applyFill="1" applyBorder="1" applyAlignment="1" applyProtection="1">
      <alignment horizontal="center" vertical="center" wrapText="1"/>
      <protection hidden="1"/>
    </xf>
    <xf numFmtId="0" fontId="3" fillId="34" borderId="70" xfId="461" applyFont="1" applyFill="1" applyBorder="1" applyAlignment="1" applyProtection="1">
      <alignment horizontal="center" vertical="center" wrapText="1"/>
      <protection hidden="1"/>
    </xf>
    <xf numFmtId="0" fontId="12" fillId="0" borderId="3" xfId="0" applyFont="1" applyFill="1" applyBorder="1" applyAlignment="1" applyProtection="1">
      <alignment horizontal="center" vertical="center" wrapText="1"/>
      <protection hidden="1"/>
    </xf>
    <xf numFmtId="8" fontId="51" fillId="6" borderId="57" xfId="935" applyNumberFormat="1" applyFont="1" applyFill="1" applyBorder="1" applyAlignment="1" applyProtection="1">
      <alignment horizontal="center" vertical="center"/>
      <protection hidden="1"/>
    </xf>
    <xf numFmtId="8" fontId="51" fillId="6" borderId="3" xfId="935" applyNumberFormat="1" applyFont="1" applyFill="1" applyBorder="1" applyAlignment="1" applyProtection="1">
      <alignment horizontal="center" vertical="center"/>
      <protection hidden="1"/>
    </xf>
    <xf numFmtId="8" fontId="0" fillId="6" borderId="57" xfId="935" applyNumberFormat="1" applyFont="1" applyFill="1" applyBorder="1" applyAlignment="1" applyProtection="1">
      <alignment horizontal="center" vertical="center"/>
      <protection hidden="1"/>
    </xf>
    <xf numFmtId="8" fontId="0" fillId="6" borderId="3" xfId="935" applyNumberFormat="1" applyFont="1" applyFill="1" applyBorder="1" applyAlignment="1" applyProtection="1">
      <alignment horizontal="center" vertical="center"/>
      <protection hidden="1"/>
    </xf>
    <xf numFmtId="171" fontId="54" fillId="16" borderId="23" xfId="104" applyNumberFormat="1" applyFont="1" applyFill="1" applyBorder="1" applyAlignment="1" applyProtection="1">
      <alignment horizontal="center" vertical="center" wrapText="1"/>
      <protection hidden="1"/>
    </xf>
    <xf numFmtId="0" fontId="79" fillId="70" borderId="23" xfId="0" applyFont="1" applyFill="1" applyBorder="1" applyAlignment="1" applyProtection="1">
      <alignment horizontal="left" vertical="center"/>
      <protection hidden="1"/>
    </xf>
    <xf numFmtId="0" fontId="132" fillId="0" borderId="0" xfId="0" applyFont="1" applyAlignment="1" applyProtection="1">
      <alignment horizontal="center" vertical="center"/>
      <protection hidden="1"/>
    </xf>
    <xf numFmtId="0" fontId="65" fillId="0" borderId="0" xfId="0" applyFont="1" applyAlignment="1" applyProtection="1">
      <alignment vertical="center"/>
      <protection hidden="1"/>
    </xf>
    <xf numFmtId="0" fontId="79" fillId="70" borderId="23" xfId="0" applyFont="1" applyFill="1" applyBorder="1" applyAlignment="1" applyProtection="1">
      <alignment horizontal="center" vertical="center" wrapText="1"/>
      <protection locked="0"/>
    </xf>
    <xf numFmtId="0" fontId="65" fillId="0" borderId="0" xfId="0" applyNumberFormat="1" applyFont="1" applyAlignment="1" applyProtection="1">
      <alignment vertical="center"/>
      <protection hidden="1"/>
    </xf>
    <xf numFmtId="4" fontId="7" fillId="79" borderId="0" xfId="0" applyNumberFormat="1" applyFont="1" applyFill="1" applyAlignment="1" applyProtection="1">
      <alignment vertical="center"/>
    </xf>
    <xf numFmtId="170" fontId="80" fillId="0" borderId="23" xfId="936" applyNumberFormat="1" applyFont="1" applyFill="1" applyBorder="1" applyAlignment="1" applyProtection="1">
      <alignment horizontal="center" vertical="center" wrapText="1"/>
      <protection locked="0"/>
    </xf>
    <xf numFmtId="170" fontId="80" fillId="0" borderId="2" xfId="936" applyNumberFormat="1" applyFont="1" applyFill="1" applyBorder="1" applyAlignment="1" applyProtection="1">
      <alignment horizontal="center" vertical="center" wrapText="1"/>
      <protection locked="0"/>
    </xf>
    <xf numFmtId="164" fontId="2" fillId="0" borderId="0" xfId="392" applyNumberFormat="1" applyFont="1" applyFill="1" applyBorder="1" applyAlignment="1" applyProtection="1">
      <alignment horizontal="center" vertical="center"/>
      <protection locked="0"/>
    </xf>
    <xf numFmtId="0" fontId="56" fillId="80" borderId="0" xfId="0" applyFont="1" applyFill="1" applyBorder="1" applyAlignment="1">
      <alignment horizontal="center"/>
    </xf>
    <xf numFmtId="0" fontId="70" fillId="0" borderId="11" xfId="0" applyFont="1" applyFill="1" applyBorder="1" applyAlignment="1">
      <alignment vertical="center" wrapText="1"/>
    </xf>
    <xf numFmtId="0" fontId="70" fillId="0" borderId="12" xfId="0" applyFont="1" applyFill="1" applyBorder="1" applyAlignment="1">
      <alignment vertical="center" wrapText="1"/>
    </xf>
    <xf numFmtId="0" fontId="66" fillId="2" borderId="6" xfId="0" applyFont="1" applyFill="1" applyBorder="1" applyAlignment="1">
      <alignment vertical="center" wrapText="1"/>
    </xf>
    <xf numFmtId="0" fontId="66" fillId="2" borderId="7" xfId="0" applyFont="1" applyFill="1" applyBorder="1" applyAlignment="1">
      <alignment vertical="center" wrapText="1"/>
    </xf>
    <xf numFmtId="0" fontId="50" fillId="0" borderId="5" xfId="0" applyFont="1" applyBorder="1" applyAlignment="1">
      <alignment horizontal="left" vertical="center" wrapText="1" indent="1"/>
    </xf>
    <xf numFmtId="0" fontId="50" fillId="0" borderId="0" xfId="0" applyFont="1" applyBorder="1" applyAlignment="1">
      <alignment horizontal="left" vertical="center" wrapText="1" indent="1"/>
    </xf>
    <xf numFmtId="0" fontId="65" fillId="0" borderId="38" xfId="0" applyFont="1" applyFill="1" applyBorder="1" applyAlignment="1" applyProtection="1">
      <alignment horizontal="left" vertical="center" wrapText="1"/>
      <protection locked="0"/>
    </xf>
    <xf numFmtId="0" fontId="65" fillId="0" borderId="49" xfId="0" applyFont="1" applyFill="1" applyBorder="1" applyAlignment="1" applyProtection="1">
      <alignment horizontal="left" vertical="center" wrapText="1"/>
      <protection locked="0"/>
    </xf>
    <xf numFmtId="0" fontId="65" fillId="0" borderId="50" xfId="0" applyFont="1" applyFill="1" applyBorder="1" applyAlignment="1" applyProtection="1">
      <alignment horizontal="left" vertical="center" wrapText="1"/>
      <protection locked="0"/>
    </xf>
    <xf numFmtId="0" fontId="50" fillId="0" borderId="5" xfId="0" applyFont="1" applyFill="1" applyBorder="1" applyAlignment="1">
      <alignment horizontal="left" vertical="center" wrapText="1" indent="1"/>
    </xf>
    <xf numFmtId="0" fontId="50" fillId="0" borderId="0" xfId="0" applyFont="1" applyFill="1" applyBorder="1" applyAlignment="1">
      <alignment horizontal="left" vertical="center" wrapText="1" indent="1"/>
    </xf>
    <xf numFmtId="0" fontId="50" fillId="0" borderId="44" xfId="0" applyFont="1" applyFill="1" applyBorder="1" applyAlignment="1">
      <alignment horizontal="left" vertical="center" wrapText="1" indent="1"/>
    </xf>
    <xf numFmtId="0" fontId="50" fillId="0" borderId="47" xfId="0" applyFont="1" applyFill="1" applyBorder="1" applyAlignment="1">
      <alignment horizontal="left" vertical="center" wrapText="1" indent="1"/>
    </xf>
    <xf numFmtId="0" fontId="56" fillId="78" borderId="0" xfId="970" applyFont="1" applyFill="1" applyBorder="1" applyAlignment="1">
      <alignment horizontal="center" vertical="center"/>
    </xf>
    <xf numFmtId="0" fontId="52" fillId="2" borderId="6" xfId="0" applyFont="1" applyFill="1" applyBorder="1" applyAlignment="1">
      <alignment vertical="center" wrapText="1"/>
    </xf>
    <xf numFmtId="0" fontId="52" fillId="2" borderId="7" xfId="0" applyFont="1" applyFill="1" applyBorder="1" applyAlignment="1">
      <alignment vertical="center" wrapText="1"/>
    </xf>
    <xf numFmtId="0" fontId="105" fillId="0" borderId="45" xfId="936" applyFont="1" applyFill="1" applyBorder="1" applyAlignment="1" applyProtection="1">
      <alignment horizontal="left" vertical="center" wrapText="1"/>
      <protection locked="0"/>
    </xf>
    <xf numFmtId="0" fontId="105" fillId="0" borderId="20" xfId="936" applyFont="1" applyFill="1" applyBorder="1" applyAlignment="1" applyProtection="1">
      <alignment horizontal="left" vertical="center" wrapText="1"/>
      <protection locked="0"/>
    </xf>
    <xf numFmtId="0" fontId="105" fillId="0" borderId="52" xfId="936" applyFont="1" applyFill="1" applyBorder="1" applyAlignment="1" applyProtection="1">
      <alignment horizontal="left" vertical="center" wrapText="1"/>
      <protection locked="0"/>
    </xf>
    <xf numFmtId="0" fontId="84" fillId="0" borderId="20" xfId="0" applyFont="1" applyFill="1" applyBorder="1" applyAlignment="1" applyProtection="1">
      <alignment horizontal="left" vertical="center" wrapText="1"/>
      <protection locked="0"/>
    </xf>
    <xf numFmtId="0" fontId="84" fillId="0" borderId="46" xfId="0" applyFont="1" applyFill="1" applyBorder="1" applyAlignment="1" applyProtection="1">
      <alignment horizontal="left" vertical="center" wrapText="1"/>
      <protection locked="0"/>
    </xf>
    <xf numFmtId="0" fontId="80" fillId="0" borderId="45" xfId="936" applyFont="1" applyFill="1" applyBorder="1" applyAlignment="1" applyProtection="1">
      <alignment horizontal="center" vertical="center" wrapText="1"/>
      <protection locked="0"/>
    </xf>
    <xf numFmtId="0" fontId="80" fillId="0" borderId="52" xfId="936" applyFont="1" applyFill="1" applyBorder="1" applyAlignment="1" applyProtection="1">
      <alignment horizontal="center" vertical="center" wrapText="1"/>
      <protection locked="0"/>
    </xf>
    <xf numFmtId="170" fontId="80" fillId="0" borderId="45" xfId="936" applyNumberFormat="1" applyFont="1" applyFill="1" applyBorder="1" applyAlignment="1" applyProtection="1">
      <alignment horizontal="center" vertical="center" wrapText="1"/>
      <protection locked="0"/>
    </xf>
    <xf numFmtId="170" fontId="80" fillId="0" borderId="52" xfId="936"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hidden="1"/>
    </xf>
    <xf numFmtId="0" fontId="67" fillId="2" borderId="5" xfId="0" applyFont="1" applyFill="1" applyBorder="1" applyAlignment="1">
      <alignment horizontal="left" vertical="center" wrapText="1" indent="5"/>
    </xf>
    <xf numFmtId="0" fontId="67" fillId="2" borderId="0" xfId="0" applyFont="1" applyFill="1" applyBorder="1" applyAlignment="1">
      <alignment horizontal="left" vertical="center" wrapText="1" indent="5"/>
    </xf>
    <xf numFmtId="0" fontId="67" fillId="2" borderId="9" xfId="0" applyFont="1" applyFill="1" applyBorder="1" applyAlignment="1">
      <alignment horizontal="left" vertical="center" wrapText="1" indent="5"/>
    </xf>
    <xf numFmtId="0" fontId="72" fillId="0" borderId="44" xfId="0" applyFont="1" applyFill="1" applyBorder="1" applyAlignment="1">
      <alignment vertical="center" wrapText="1"/>
    </xf>
    <xf numFmtId="0" fontId="72" fillId="0" borderId="47" xfId="0" applyFont="1" applyFill="1" applyBorder="1" applyAlignment="1">
      <alignment vertical="center" wrapText="1"/>
    </xf>
    <xf numFmtId="0" fontId="66" fillId="2" borderId="5" xfId="0" applyFont="1" applyFill="1" applyBorder="1" applyAlignment="1">
      <alignment horizontal="left" vertical="center" wrapText="1" indent="1"/>
    </xf>
    <xf numFmtId="0" fontId="66" fillId="2" borderId="0" xfId="0" applyFont="1" applyFill="1" applyBorder="1" applyAlignment="1">
      <alignment horizontal="left" vertical="center" wrapText="1" indent="1"/>
    </xf>
    <xf numFmtId="0" fontId="7" fillId="0" borderId="45" xfId="0" applyFont="1" applyFill="1" applyBorder="1" applyAlignment="1" applyProtection="1">
      <alignment horizontal="left" vertical="center" wrapText="1"/>
      <protection hidden="1"/>
    </xf>
    <xf numFmtId="0" fontId="7" fillId="0" borderId="46" xfId="0" applyFont="1" applyFill="1" applyBorder="1" applyAlignment="1" applyProtection="1">
      <alignment horizontal="left" vertical="center" wrapText="1"/>
      <protection hidden="1"/>
    </xf>
    <xf numFmtId="0" fontId="7" fillId="0" borderId="39" xfId="0" applyFont="1" applyFill="1" applyBorder="1" applyAlignment="1" applyProtection="1">
      <alignment horizontal="left" vertical="center" wrapText="1"/>
      <protection hidden="1"/>
    </xf>
    <xf numFmtId="0" fontId="7" fillId="0" borderId="4" xfId="0" applyFont="1" applyFill="1" applyBorder="1" applyAlignment="1" applyProtection="1">
      <alignment horizontal="left" vertical="center" wrapText="1"/>
      <protection hidden="1"/>
    </xf>
    <xf numFmtId="0" fontId="51" fillId="0" borderId="45" xfId="0" applyFont="1" applyFill="1" applyBorder="1" applyAlignment="1" applyProtection="1">
      <alignment horizontal="left" vertical="center" wrapText="1"/>
      <protection hidden="1"/>
    </xf>
    <xf numFmtId="0" fontId="51" fillId="0" borderId="46" xfId="0" applyFont="1" applyFill="1" applyBorder="1" applyAlignment="1" applyProtection="1">
      <alignment horizontal="left" vertical="center" wrapText="1"/>
      <protection hidden="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26" fillId="36" borderId="5" xfId="936" applyBorder="1" applyAlignment="1" applyProtection="1">
      <alignment horizontal="left" vertical="center" wrapText="1"/>
    </xf>
    <xf numFmtId="0" fontId="26" fillId="36" borderId="0" xfId="936" applyBorder="1" applyAlignment="1" applyProtection="1">
      <alignment horizontal="left" vertical="center" wrapText="1"/>
    </xf>
    <xf numFmtId="0" fontId="26" fillId="36" borderId="9" xfId="936" applyBorder="1" applyAlignment="1" applyProtection="1">
      <alignment horizontal="left" vertical="center" wrapText="1"/>
    </xf>
    <xf numFmtId="0" fontId="27" fillId="6" borderId="11" xfId="937" applyFill="1" applyBorder="1" applyAlignment="1" applyProtection="1">
      <alignment horizontal="left" vertical="center" wrapText="1"/>
    </xf>
    <xf numFmtId="0" fontId="27" fillId="6" borderId="12" xfId="937" applyFill="1" applyBorder="1" applyAlignment="1" applyProtection="1">
      <alignment horizontal="left" vertical="center" wrapText="1"/>
    </xf>
    <xf numFmtId="0" fontId="27" fillId="6" borderId="14" xfId="937" applyFill="1" applyBorder="1" applyAlignment="1" applyProtection="1">
      <alignment horizontal="left" vertical="center" wrapText="1"/>
    </xf>
    <xf numFmtId="0" fontId="7" fillId="31" borderId="0" xfId="0" applyFont="1" applyFill="1" applyBorder="1" applyAlignment="1" applyProtection="1">
      <alignment horizontal="left" vertical="center" wrapText="1"/>
    </xf>
    <xf numFmtId="0" fontId="13" fillId="2" borderId="0" xfId="104" applyFont="1" applyFill="1" applyBorder="1" applyAlignment="1" applyProtection="1">
      <alignment horizontal="left" vertical="center" wrapText="1"/>
      <protection hidden="1"/>
    </xf>
    <xf numFmtId="0" fontId="16" fillId="27" borderId="39" xfId="461" applyFont="1" applyFill="1" applyBorder="1" applyAlignment="1" applyProtection="1">
      <alignment horizontal="center" vertical="center" wrapText="1"/>
      <protection hidden="1"/>
    </xf>
    <xf numFmtId="0" fontId="16" fillId="27" borderId="40" xfId="461" applyFont="1" applyFill="1" applyBorder="1" applyAlignment="1" applyProtection="1">
      <alignment horizontal="center" vertical="center" wrapText="1"/>
      <protection hidden="1"/>
    </xf>
    <xf numFmtId="0" fontId="16" fillId="27" borderId="4" xfId="461" applyFont="1" applyFill="1" applyBorder="1" applyAlignment="1" applyProtection="1">
      <alignment horizontal="center" vertical="center" wrapText="1"/>
      <protection hidden="1"/>
    </xf>
    <xf numFmtId="0" fontId="3" fillId="2" borderId="73" xfId="461" applyFont="1" applyFill="1" applyBorder="1" applyAlignment="1" applyProtection="1">
      <alignment horizontal="center" vertical="center" wrapText="1"/>
      <protection hidden="1"/>
    </xf>
    <xf numFmtId="0" fontId="13" fillId="2" borderId="47" xfId="104" applyFont="1" applyFill="1" applyBorder="1" applyAlignment="1" applyProtection="1">
      <alignment horizontal="left" vertical="center" wrapText="1"/>
      <protection hidden="1"/>
    </xf>
    <xf numFmtId="0" fontId="2" fillId="0" borderId="12" xfId="461" applyFont="1" applyBorder="1" applyAlignment="1" applyProtection="1">
      <alignment horizontal="left" vertical="center" wrapText="1"/>
    </xf>
    <xf numFmtId="0" fontId="2" fillId="0" borderId="0" xfId="104" applyFont="1" applyFill="1" applyBorder="1" applyAlignment="1" applyProtection="1">
      <alignment horizontal="center" vertical="center"/>
      <protection locked="0"/>
    </xf>
    <xf numFmtId="0" fontId="16" fillId="0" borderId="0" xfId="461" applyFont="1" applyAlignment="1" applyProtection="1">
      <alignment horizontal="left" vertical="center" wrapText="1"/>
    </xf>
    <xf numFmtId="0" fontId="133" fillId="9" borderId="0" xfId="0" applyFont="1" applyFill="1" applyBorder="1" applyAlignment="1" applyProtection="1">
      <alignment horizontal="center" vertical="center" wrapText="1"/>
    </xf>
    <xf numFmtId="0" fontId="5" fillId="0" borderId="0" xfId="461" applyFont="1" applyAlignment="1" applyProtection="1">
      <alignment horizontal="left" vertical="center" wrapText="1"/>
    </xf>
    <xf numFmtId="0" fontId="16" fillId="15" borderId="39" xfId="461" applyFont="1" applyFill="1" applyBorder="1" applyAlignment="1" applyProtection="1">
      <alignment horizontal="center" vertical="center" wrapText="1"/>
      <protection hidden="1"/>
    </xf>
    <xf numFmtId="0" fontId="16" fillId="15" borderId="40" xfId="461" applyFont="1" applyFill="1" applyBorder="1" applyAlignment="1" applyProtection="1">
      <alignment horizontal="center" vertical="center" wrapText="1"/>
      <protection hidden="1"/>
    </xf>
    <xf numFmtId="0" fontId="16" fillId="15" borderId="4" xfId="461" applyFont="1" applyFill="1" applyBorder="1" applyAlignment="1" applyProtection="1">
      <alignment horizontal="center" vertical="center" wrapText="1"/>
      <protection hidden="1"/>
    </xf>
    <xf numFmtId="0" fontId="16" fillId="12" borderId="40" xfId="461" applyFont="1" applyFill="1" applyBorder="1" applyAlignment="1" applyProtection="1">
      <alignment horizontal="center" vertical="center" wrapText="1"/>
      <protection hidden="1"/>
    </xf>
    <xf numFmtId="0" fontId="16" fillId="12" borderId="4" xfId="461" applyFont="1" applyFill="1" applyBorder="1" applyAlignment="1" applyProtection="1">
      <alignment horizontal="center" vertical="center" wrapText="1"/>
      <protection hidden="1"/>
    </xf>
    <xf numFmtId="0" fontId="3" fillId="34" borderId="69" xfId="461" applyFont="1" applyFill="1" applyBorder="1" applyAlignment="1" applyProtection="1">
      <alignment horizontal="center" vertical="center" wrapText="1"/>
      <protection hidden="1"/>
    </xf>
    <xf numFmtId="0" fontId="3" fillId="34" borderId="70" xfId="461" applyFont="1" applyFill="1" applyBorder="1" applyAlignment="1" applyProtection="1">
      <alignment horizontal="center" vertical="center" wrapText="1"/>
      <protection hidden="1"/>
    </xf>
    <xf numFmtId="0" fontId="2" fillId="0" borderId="47" xfId="104"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hidden="1"/>
    </xf>
    <xf numFmtId="0" fontId="2" fillId="5" borderId="0" xfId="1593" applyFont="1"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110" fillId="0" borderId="0" xfId="0" applyFont="1" applyAlignment="1" applyProtection="1">
      <alignment horizontal="left" vertical="center" wrapText="1"/>
      <protection hidden="1"/>
    </xf>
    <xf numFmtId="0" fontId="1" fillId="0" borderId="23" xfId="0" applyFont="1" applyBorder="1" applyAlignment="1" applyProtection="1">
      <alignment horizontal="left" vertical="center" wrapText="1"/>
      <protection hidden="1"/>
    </xf>
    <xf numFmtId="0" fontId="1" fillId="8" borderId="19" xfId="0" applyFont="1" applyFill="1" applyBorder="1" applyAlignment="1" applyProtection="1">
      <alignment horizontal="left" wrapText="1"/>
      <protection hidden="1"/>
    </xf>
    <xf numFmtId="0" fontId="1" fillId="8" borderId="20" xfId="0" applyFont="1" applyFill="1" applyBorder="1" applyAlignment="1" applyProtection="1">
      <alignment horizontal="left" wrapText="1"/>
      <protection hidden="1"/>
    </xf>
    <xf numFmtId="0" fontId="99" fillId="70" borderId="81" xfId="104" applyFont="1" applyFill="1" applyBorder="1" applyAlignment="1" applyProtection="1">
      <alignment horizontal="center" vertical="center" wrapText="1"/>
      <protection hidden="1"/>
    </xf>
    <xf numFmtId="0" fontId="99" fillId="70" borderId="79" xfId="104" applyFont="1" applyFill="1" applyBorder="1" applyAlignment="1" applyProtection="1">
      <alignment horizontal="center" vertical="center" wrapText="1"/>
      <protection hidden="1"/>
    </xf>
    <xf numFmtId="0" fontId="99" fillId="70" borderId="80" xfId="104" applyFont="1" applyFill="1" applyBorder="1" applyAlignment="1" applyProtection="1">
      <alignment horizontal="center" vertical="center" wrapText="1"/>
      <protection hidden="1"/>
    </xf>
    <xf numFmtId="15" fontId="101" fillId="35" borderId="74" xfId="104" applyNumberFormat="1" applyFont="1" applyFill="1" applyBorder="1" applyAlignment="1" applyProtection="1">
      <alignment horizontal="center" vertical="center" wrapText="1"/>
      <protection locked="0"/>
    </xf>
    <xf numFmtId="15" fontId="101" fillId="35" borderId="75" xfId="104" applyNumberFormat="1" applyFont="1" applyFill="1" applyBorder="1" applyAlignment="1" applyProtection="1">
      <alignment horizontal="center" vertical="center" wrapText="1"/>
      <protection locked="0"/>
    </xf>
    <xf numFmtId="15" fontId="101" fillId="35" borderId="76" xfId="104" applyNumberFormat="1" applyFont="1" applyFill="1" applyBorder="1" applyAlignment="1" applyProtection="1">
      <alignment horizontal="center" vertical="center" wrapText="1"/>
      <protection locked="0"/>
    </xf>
    <xf numFmtId="15" fontId="101" fillId="35" borderId="78" xfId="104" applyNumberFormat="1" applyFont="1" applyFill="1" applyBorder="1" applyAlignment="1" applyProtection="1">
      <alignment horizontal="center" vertical="center" wrapText="1"/>
      <protection locked="0"/>
    </xf>
    <xf numFmtId="15" fontId="101" fillId="35" borderId="79" xfId="104" applyNumberFormat="1" applyFont="1" applyFill="1" applyBorder="1" applyAlignment="1" applyProtection="1">
      <alignment horizontal="center" vertical="center" wrapText="1"/>
      <protection locked="0"/>
    </xf>
    <xf numFmtId="15" fontId="101" fillId="35" borderId="84" xfId="104" applyNumberFormat="1" applyFont="1" applyFill="1" applyBorder="1" applyAlignment="1" applyProtection="1">
      <alignment horizontal="center" vertical="center" wrapText="1"/>
      <protection locked="0"/>
    </xf>
    <xf numFmtId="0" fontId="26" fillId="36" borderId="5" xfId="936" applyFont="1" applyBorder="1" applyAlignment="1" applyProtection="1">
      <alignment horizontal="left" vertical="center"/>
      <protection hidden="1"/>
    </xf>
    <xf numFmtId="0" fontId="26" fillId="36" borderId="9" xfId="936" applyFont="1" applyBorder="1" applyAlignment="1" applyProtection="1">
      <alignment horizontal="left" vertical="center"/>
      <protection hidden="1"/>
    </xf>
    <xf numFmtId="0" fontId="27" fillId="6" borderId="11" xfId="937" applyFont="1" applyFill="1" applyBorder="1" applyAlignment="1" applyProtection="1">
      <alignment horizontal="left" vertical="center"/>
      <protection hidden="1"/>
    </xf>
    <xf numFmtId="0" fontId="27" fillId="6" borderId="14" xfId="937" applyFont="1" applyFill="1" applyBorder="1" applyAlignment="1" applyProtection="1">
      <alignment horizontal="left" vertical="center"/>
      <protection hidden="1"/>
    </xf>
    <xf numFmtId="0" fontId="7" fillId="0" borderId="6" xfId="0" applyFont="1" applyBorder="1" applyAlignment="1" applyProtection="1">
      <alignment horizontal="left" vertical="center"/>
      <protection hidden="1"/>
    </xf>
    <xf numFmtId="0" fontId="7" fillId="0" borderId="13" xfId="0" applyFont="1" applyBorder="1" applyAlignment="1" applyProtection="1">
      <alignment horizontal="left" vertical="center"/>
      <protection hidden="1"/>
    </xf>
    <xf numFmtId="0" fontId="99" fillId="70" borderId="74" xfId="104" applyFont="1" applyFill="1" applyBorder="1" applyAlignment="1" applyProtection="1">
      <alignment horizontal="center" vertical="center" wrapText="1"/>
      <protection hidden="1"/>
    </xf>
    <xf numFmtId="0" fontId="99" fillId="70" borderId="75" xfId="104" applyFont="1" applyFill="1" applyBorder="1" applyAlignment="1" applyProtection="1">
      <alignment horizontal="center" vertical="center" wrapText="1"/>
      <protection hidden="1"/>
    </xf>
    <xf numFmtId="0" fontId="99" fillId="70" borderId="76" xfId="104" applyFont="1" applyFill="1" applyBorder="1" applyAlignment="1" applyProtection="1">
      <alignment horizontal="center" vertical="center" wrapText="1"/>
      <protection hidden="1"/>
    </xf>
    <xf numFmtId="0" fontId="99" fillId="70" borderId="78" xfId="104" applyFont="1" applyFill="1" applyBorder="1" applyAlignment="1" applyProtection="1">
      <alignment horizontal="center" vertical="center" wrapText="1"/>
      <protection hidden="1"/>
    </xf>
    <xf numFmtId="0" fontId="63" fillId="29" borderId="39" xfId="0" applyFont="1" applyFill="1" applyBorder="1" applyAlignment="1" applyProtection="1">
      <alignment horizontal="left" vertical="center" wrapText="1"/>
      <protection hidden="1"/>
    </xf>
    <xf numFmtId="0" fontId="63" fillId="29" borderId="4" xfId="0" applyFont="1" applyFill="1" applyBorder="1" applyAlignment="1" applyProtection="1">
      <alignment horizontal="left" vertical="center" wrapText="1"/>
      <protection hidden="1"/>
    </xf>
    <xf numFmtId="0" fontId="46" fillId="19" borderId="5" xfId="936" applyFont="1" applyFill="1" applyBorder="1" applyAlignment="1" applyProtection="1">
      <alignment horizontal="left" vertical="center" wrapText="1"/>
      <protection hidden="1"/>
    </xf>
    <xf numFmtId="0" fontId="46" fillId="19" borderId="9" xfId="936" applyFont="1" applyFill="1" applyBorder="1" applyAlignment="1" applyProtection="1">
      <alignment horizontal="left" vertical="center" wrapText="1"/>
      <protection hidden="1"/>
    </xf>
    <xf numFmtId="0" fontId="7" fillId="0" borderId="6" xfId="0" applyFont="1" applyBorder="1" applyAlignment="1" applyProtection="1">
      <alignment horizontal="left" vertical="center" wrapText="1"/>
      <protection hidden="1"/>
    </xf>
    <xf numFmtId="0" fontId="7" fillId="0" borderId="13" xfId="0" applyFont="1" applyBorder="1" applyAlignment="1" applyProtection="1">
      <alignment horizontal="left" vertical="center" wrapText="1"/>
      <protection hidden="1"/>
    </xf>
    <xf numFmtId="0" fontId="27" fillId="6" borderId="11" xfId="937" applyFont="1" applyFill="1" applyBorder="1" applyAlignment="1" applyProtection="1">
      <alignment horizontal="left" vertical="center" wrapText="1"/>
      <protection hidden="1"/>
    </xf>
    <xf numFmtId="0" fontId="27" fillId="6" borderId="14" xfId="937" applyFont="1" applyFill="1" applyBorder="1" applyAlignment="1" applyProtection="1">
      <alignment horizontal="left" vertical="center" wrapText="1"/>
      <protection hidden="1"/>
    </xf>
    <xf numFmtId="0" fontId="88" fillId="10" borderId="39" xfId="0" applyFont="1" applyFill="1" applyBorder="1" applyAlignment="1" applyProtection="1">
      <alignment horizontal="left" vertical="center" wrapText="1"/>
      <protection hidden="1"/>
    </xf>
    <xf numFmtId="0" fontId="88" fillId="10" borderId="4" xfId="0" applyFont="1" applyFill="1" applyBorder="1" applyAlignment="1" applyProtection="1">
      <alignment horizontal="left" vertical="center" wrapText="1"/>
      <protection hidden="1"/>
    </xf>
    <xf numFmtId="0" fontId="16" fillId="0" borderId="12" xfId="104" applyFont="1" applyBorder="1" applyAlignment="1" applyProtection="1">
      <alignment horizontal="center" vertical="center" wrapText="1"/>
      <protection hidden="1"/>
    </xf>
    <xf numFmtId="0" fontId="7" fillId="0"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cellXfs>
  <cellStyles count="1594">
    <cellStyle name="20% - Accent1" xfId="1532" builtinId="30" customBuiltin="1"/>
    <cellStyle name="20% - Accent2" xfId="1536" builtinId="34" customBuiltin="1"/>
    <cellStyle name="20% - Accent3" xfId="1540" builtinId="38" customBuiltin="1"/>
    <cellStyle name="20% - Accent4" xfId="1544" builtinId="42" customBuiltin="1"/>
    <cellStyle name="20% - Accent5" xfId="1548" builtinId="46" customBuiltin="1"/>
    <cellStyle name="20% - Accent6" xfId="1552" builtinId="50" customBuiltin="1"/>
    <cellStyle name="40% - Accent1" xfId="1533" builtinId="31" customBuiltin="1"/>
    <cellStyle name="40% - Accent2" xfId="1537" builtinId="35" customBuiltin="1"/>
    <cellStyle name="40% - Accent3" xfId="1541" builtinId="39" customBuiltin="1"/>
    <cellStyle name="40% - Accent4" xfId="1545" builtinId="43" customBuiltin="1"/>
    <cellStyle name="40% - Accent5" xfId="1549" builtinId="47" customBuiltin="1"/>
    <cellStyle name="40% - Accent6" xfId="1553" builtinId="51" customBuiltin="1"/>
    <cellStyle name="60% - Accent1" xfId="1534" builtinId="32" customBuiltin="1"/>
    <cellStyle name="60% - Accent2" xfId="1538" builtinId="36" customBuiltin="1"/>
    <cellStyle name="60% - Accent3" xfId="1542" builtinId="40" customBuiltin="1"/>
    <cellStyle name="60% - Accent4" xfId="1546" builtinId="44" customBuiltin="1"/>
    <cellStyle name="60% - Accent5" xfId="1550" builtinId="48" customBuiltin="1"/>
    <cellStyle name="60% - Accent6" xfId="1554" builtinId="52" customBuiltin="1"/>
    <cellStyle name="Accent1" xfId="1531" builtinId="29" customBuiltin="1"/>
    <cellStyle name="Accent2" xfId="1535" builtinId="33" customBuiltin="1"/>
    <cellStyle name="Accent3" xfId="1539" builtinId="37" customBuiltin="1"/>
    <cellStyle name="Accent4" xfId="1543" builtinId="41" customBuiltin="1"/>
    <cellStyle name="Accent5" xfId="1547" builtinId="45" customBuiltin="1"/>
    <cellStyle name="Accent6" xfId="1551" builtinId="49" customBuiltin="1"/>
    <cellStyle name="Bad" xfId="1522" builtinId="27" customBuiltin="1"/>
    <cellStyle name="Calculation" xfId="937" builtinId="22" customBuiltin="1"/>
    <cellStyle name="Check Cell" xfId="1526" builtinId="23" customBuiltin="1"/>
    <cellStyle name="Comma" xfId="935" builtinId="3"/>
    <cellStyle name="Comma [0] 2" xfId="938"/>
    <cellStyle name="Comma 10" xfId="939"/>
    <cellStyle name="Comma 11" xfId="940"/>
    <cellStyle name="Comma 12" xfId="941"/>
    <cellStyle name="Comma 2" xfId="2"/>
    <cellStyle name="Comma 2 2" xfId="3"/>
    <cellStyle name="Comma 2 2 2" xfId="4"/>
    <cellStyle name="Comma 2 2 2 2" xfId="5"/>
    <cellStyle name="Comma 2 2 3" xfId="6"/>
    <cellStyle name="Comma 2 2 3 2" xfId="7"/>
    <cellStyle name="Comma 2 2 4" xfId="8"/>
    <cellStyle name="Comma 2 2 5" xfId="9"/>
    <cellStyle name="Comma 2 3" xfId="10"/>
    <cellStyle name="Comma 2 3 2" xfId="11"/>
    <cellStyle name="Comma 2 3 2 2" xfId="12"/>
    <cellStyle name="Comma 2 3 3" xfId="13"/>
    <cellStyle name="Comma 2 3 3 2" xfId="14"/>
    <cellStyle name="Comma 2 3 4" xfId="15"/>
    <cellStyle name="Comma 2 3 5" xfId="16"/>
    <cellStyle name="Comma 2 4" xfId="17"/>
    <cellStyle name="Comma 2 4 2" xfId="18"/>
    <cellStyle name="Comma 2 5" xfId="19"/>
    <cellStyle name="Comma 2 5 2" xfId="20"/>
    <cellStyle name="Comma 2 6" xfId="21"/>
    <cellStyle name="Comma 2 6 2" xfId="22"/>
    <cellStyle name="Comma 2 7" xfId="23"/>
    <cellStyle name="Comma 3" xfId="24"/>
    <cellStyle name="Comma 3 2" xfId="25"/>
    <cellStyle name="Comma 3 2 2" xfId="26"/>
    <cellStyle name="Comma 3 2 2 2" xfId="27"/>
    <cellStyle name="Comma 3 2 3" xfId="28"/>
    <cellStyle name="Comma 3 2 3 2" xfId="29"/>
    <cellStyle name="Comma 3 2 4" xfId="30"/>
    <cellStyle name="Comma 3 2 5" xfId="31"/>
    <cellStyle name="Comma 3 3" xfId="32"/>
    <cellStyle name="Comma 3 3 2" xfId="33"/>
    <cellStyle name="Comma 3 4" xfId="34"/>
    <cellStyle name="Comma 3 4 2" xfId="35"/>
    <cellStyle name="Comma 3 5" xfId="36"/>
    <cellStyle name="Comma 3 6" xfId="37"/>
    <cellStyle name="Comma 3 7" xfId="475"/>
    <cellStyle name="Comma 3 8" xfId="469"/>
    <cellStyle name="Comma 4" xfId="38"/>
    <cellStyle name="Comma 4 2" xfId="39"/>
    <cellStyle name="Comma 4 2 2" xfId="40"/>
    <cellStyle name="Comma 4 3" xfId="41"/>
    <cellStyle name="Comma 4 3 2" xfId="42"/>
    <cellStyle name="Comma 4 4" xfId="43"/>
    <cellStyle name="Comma 4 5" xfId="44"/>
    <cellStyle name="Comma 5" xfId="45"/>
    <cellStyle name="Comma 5 2" xfId="46"/>
    <cellStyle name="Comma 6" xfId="942"/>
    <cellStyle name="Comma 7" xfId="943"/>
    <cellStyle name="Comma 8" xfId="944"/>
    <cellStyle name="Comma 9" xfId="945"/>
    <cellStyle name="Currency" xfId="1592" builtinId="4"/>
    <cellStyle name="Currency [0] 2" xfId="946"/>
    <cellStyle name="Currency 10" xfId="934"/>
    <cellStyle name="Currency 10 2" xfId="1576"/>
    <cellStyle name="Currency 11" xfId="947"/>
    <cellStyle name="Currency 12" xfId="948"/>
    <cellStyle name="Currency 13" xfId="949"/>
    <cellStyle name="Currency 14" xfId="950"/>
    <cellStyle name="Currency 15" xfId="951"/>
    <cellStyle name="Currency 2" xfId="47"/>
    <cellStyle name="Currency 2 2" xfId="48"/>
    <cellStyle name="Currency 2 2 2" xfId="49"/>
    <cellStyle name="Currency 2 2 2 2" xfId="50"/>
    <cellStyle name="Currency 2 2 2 2 2" xfId="1579"/>
    <cellStyle name="Currency 2 2 2 3" xfId="1557"/>
    <cellStyle name="Currency 2 2 3" xfId="51"/>
    <cellStyle name="Currency 2 2 3 2" xfId="52"/>
    <cellStyle name="Currency 2 2 3 3" xfId="1578"/>
    <cellStyle name="Currency 2 2 4" xfId="53"/>
    <cellStyle name="Currency 2 2 5" xfId="54"/>
    <cellStyle name="Currency 2 2 6" xfId="919"/>
    <cellStyle name="Currency 2 2 7" xfId="477"/>
    <cellStyle name="Currency 2 2 8" xfId="464"/>
    <cellStyle name="Currency 2 3" xfId="55"/>
    <cellStyle name="Currency 2 3 2" xfId="56"/>
    <cellStyle name="Currency 2 3 2 2" xfId="57"/>
    <cellStyle name="Currency 2 3 2 3" xfId="1577"/>
    <cellStyle name="Currency 2 3 3" xfId="58"/>
    <cellStyle name="Currency 2 3 3 2" xfId="59"/>
    <cellStyle name="Currency 2 3 4" xfId="60"/>
    <cellStyle name="Currency 2 3 5" xfId="61"/>
    <cellStyle name="Currency 2 3 6" xfId="1558"/>
    <cellStyle name="Currency 2 4" xfId="62"/>
    <cellStyle name="Currency 2 4 2" xfId="63"/>
    <cellStyle name="Currency 2 4 2 2" xfId="1589"/>
    <cellStyle name="Currency 2 4 3" xfId="478"/>
    <cellStyle name="Currency 2 4 4" xfId="1561"/>
    <cellStyle name="Currency 2 5" xfId="64"/>
    <cellStyle name="Currency 2 5 2" xfId="65"/>
    <cellStyle name="Currency 2 5 3" xfId="479"/>
    <cellStyle name="Currency 2 5 4" xfId="1581"/>
    <cellStyle name="Currency 2 6" xfId="66"/>
    <cellStyle name="Currency 2 6 2" xfId="67"/>
    <cellStyle name="Currency 2 6 3" xfId="480"/>
    <cellStyle name="Currency 2 7" xfId="68"/>
    <cellStyle name="Currency 2 7 2" xfId="481"/>
    <cellStyle name="Currency 2 7 3" xfId="482"/>
    <cellStyle name="Currency 2 8" xfId="483"/>
    <cellStyle name="Currency 2 9" xfId="476"/>
    <cellStyle name="Currency 3" xfId="69"/>
    <cellStyle name="Currency 3 2" xfId="70"/>
    <cellStyle name="Currency 3 2 2" xfId="71"/>
    <cellStyle name="Currency 3 2 2 2" xfId="1580"/>
    <cellStyle name="Currency 3 2 3" xfId="1559"/>
    <cellStyle name="Currency 3 3" xfId="72"/>
    <cellStyle name="Currency 3 3 2" xfId="73"/>
    <cellStyle name="Currency 3 3 3" xfId="952"/>
    <cellStyle name="Currency 3 4" xfId="74"/>
    <cellStyle name="Currency 3 5" xfId="75"/>
    <cellStyle name="Currency 4" xfId="76"/>
    <cellStyle name="Currency 4 2" xfId="77"/>
    <cellStyle name="Currency 4 2 2" xfId="78"/>
    <cellStyle name="Currency 4 2 3" xfId="485"/>
    <cellStyle name="Currency 4 2 4" xfId="468"/>
    <cellStyle name="Currency 4 3" xfId="79"/>
    <cellStyle name="Currency 4 3 2" xfId="80"/>
    <cellStyle name="Currency 4 4" xfId="81"/>
    <cellStyle name="Currency 4 5" xfId="82"/>
    <cellStyle name="Currency 4 6" xfId="484"/>
    <cellStyle name="Currency 4 7" xfId="466"/>
    <cellStyle name="Currency 5" xfId="83"/>
    <cellStyle name="Currency 5 2" xfId="84"/>
    <cellStyle name="Currency 6" xfId="85"/>
    <cellStyle name="Currency 6 2" xfId="86"/>
    <cellStyle name="Currency 7" xfId="87"/>
    <cellStyle name="Currency 8" xfId="486"/>
    <cellStyle name="Currency 8 2" xfId="1562"/>
    <cellStyle name="Currency 9" xfId="931"/>
    <cellStyle name="Currency 9 2" xfId="1564"/>
    <cellStyle name="Explanatory Text" xfId="1529" builtinId="53" customBuiltin="1"/>
    <cellStyle name="Good" xfId="1521" builtinId="26" customBuiltin="1"/>
    <cellStyle name="Heading 1" xfId="1517" builtinId="16" customBuiltin="1"/>
    <cellStyle name="Heading 2" xfId="1518" builtinId="17" customBuiltin="1"/>
    <cellStyle name="Heading 3" xfId="1519" builtinId="18" customBuiltin="1"/>
    <cellStyle name="Heading 4" xfId="1520" builtinId="19" customBuiltin="1"/>
    <cellStyle name="Hyperlink" xfId="1556" builtinId="8"/>
    <cellStyle name="Hyperlink 2" xfId="460"/>
    <cellStyle name="Hyperlink 2 2" xfId="953"/>
    <cellStyle name="Hyperlink 2 3" xfId="954"/>
    <cellStyle name="Hyperlink 3" xfId="932"/>
    <cellStyle name="Hyperlink 4" xfId="955"/>
    <cellStyle name="Hyperlink 5" xfId="956"/>
    <cellStyle name="Input" xfId="936" builtinId="20" customBuiltin="1"/>
    <cellStyle name="Linked Cell" xfId="1525" builtinId="24" customBuiltin="1"/>
    <cellStyle name="Neutral" xfId="1523" builtinId="28" customBuiltin="1"/>
    <cellStyle name="Normal" xfId="0" builtinId="0"/>
    <cellStyle name="Normal 10" xfId="88"/>
    <cellStyle name="Normal 10 2" xfId="89"/>
    <cellStyle name="Normal 10 2 2" xfId="90"/>
    <cellStyle name="Normal 10 2 2 2" xfId="488"/>
    <cellStyle name="Normal 10 2 2 2 2" xfId="957"/>
    <cellStyle name="Normal 10 2 2 3" xfId="958"/>
    <cellStyle name="Normal 10 2 3" xfId="489"/>
    <cellStyle name="Normal 10 2 3 2" xfId="959"/>
    <cellStyle name="Normal 10 2 4" xfId="471"/>
    <cellStyle name="Normal 10 2 4 2" xfId="916"/>
    <cellStyle name="Normal 10 2 5" xfId="487"/>
    <cellStyle name="Normal 10 3" xfId="91"/>
    <cellStyle name="Normal 10 3 2" xfId="92"/>
    <cellStyle name="Normal 10 3 2 2" xfId="960"/>
    <cellStyle name="Normal 10 3 3" xfId="490"/>
    <cellStyle name="Normal 10 3 3 2" xfId="961"/>
    <cellStyle name="Normal 10 3 4" xfId="962"/>
    <cellStyle name="Normal 10 4" xfId="93"/>
    <cellStyle name="Normal 10 4 2" xfId="94"/>
    <cellStyle name="Normal 10 4 3" xfId="491"/>
    <cellStyle name="Normal 10 5" xfId="95"/>
    <cellStyle name="Normal 10 5 2" xfId="492"/>
    <cellStyle name="Normal 10 5 3" xfId="493"/>
    <cellStyle name="Normal 10 6" xfId="494"/>
    <cellStyle name="Normal 10 7" xfId="495"/>
    <cellStyle name="Normal 10 8" xfId="913"/>
    <cellStyle name="Normal 10 9" xfId="474"/>
    <cellStyle name="Normal 11" xfId="96"/>
    <cellStyle name="Normal 11 2" xfId="97"/>
    <cellStyle name="Normal 11 2 2" xfId="98"/>
    <cellStyle name="Normal 11 2 2 2" xfId="497"/>
    <cellStyle name="Normal 11 2 2 2 2" xfId="963"/>
    <cellStyle name="Normal 11 2 2 3" xfId="498"/>
    <cellStyle name="Normal 11 2 2 4" xfId="914"/>
    <cellStyle name="Normal 11 2 2 5" xfId="496"/>
    <cellStyle name="Normal 11 2 3" xfId="499"/>
    <cellStyle name="Normal 11 2 3 2" xfId="964"/>
    <cellStyle name="Normal 11 2 4" xfId="500"/>
    <cellStyle name="Normal 11 2 4 2" xfId="965"/>
    <cellStyle name="Normal 11 2 5" xfId="966"/>
    <cellStyle name="Normal 11 3" xfId="99"/>
    <cellStyle name="Normal 11 3 2" xfId="100"/>
    <cellStyle name="Normal 11 3 2 2" xfId="967"/>
    <cellStyle name="Normal 11 3 3" xfId="501"/>
    <cellStyle name="Normal 11 3 3 2" xfId="968"/>
    <cellStyle name="Normal 11 3 4" xfId="969"/>
    <cellStyle name="Normal 11 4" xfId="101"/>
    <cellStyle name="Normal 11 4 2" xfId="102"/>
    <cellStyle name="Normal 11 4 3" xfId="502"/>
    <cellStyle name="Normal 11 5" xfId="103"/>
    <cellStyle name="Normal 11 5 2" xfId="503"/>
    <cellStyle name="Normal 11 5 3" xfId="504"/>
    <cellStyle name="Normal 11 6" xfId="505"/>
    <cellStyle name="Normal 11 6 2" xfId="970"/>
    <cellStyle name="Normal 11 6 3" xfId="971"/>
    <cellStyle name="Normal 11 7" xfId="506"/>
    <cellStyle name="Normal 11 7 2" xfId="1582"/>
    <cellStyle name="Normal 11 8" xfId="912"/>
    <cellStyle name="Normal 11 9" xfId="473"/>
    <cellStyle name="Normal 12" xfId="104"/>
    <cellStyle name="Normal 12 2" xfId="507"/>
    <cellStyle name="Normal 12 2 2" xfId="972"/>
    <cellStyle name="Normal 12 2 2 2" xfId="973"/>
    <cellStyle name="Normal 12 2 2 2 2" xfId="974"/>
    <cellStyle name="Normal 12 2 2 3" xfId="975"/>
    <cellStyle name="Normal 12 2 2 3 2" xfId="976"/>
    <cellStyle name="Normal 12 2 2 4" xfId="977"/>
    <cellStyle name="Normal 12 2 3" xfId="978"/>
    <cellStyle name="Normal 12 2 3 2" xfId="979"/>
    <cellStyle name="Normal 12 2 4" xfId="980"/>
    <cellStyle name="Normal 12 2 4 2" xfId="981"/>
    <cellStyle name="Normal 12 2 5" xfId="982"/>
    <cellStyle name="Normal 12 3" xfId="983"/>
    <cellStyle name="Normal 12 3 2" xfId="984"/>
    <cellStyle name="Normal 12 3 2 2" xfId="985"/>
    <cellStyle name="Normal 12 3 2 2 2" xfId="986"/>
    <cellStyle name="Normal 12 3 2 3" xfId="987"/>
    <cellStyle name="Normal 12 3 2 3 2" xfId="988"/>
    <cellStyle name="Normal 12 3 2 4" xfId="989"/>
    <cellStyle name="Normal 12 3 3" xfId="990"/>
    <cellStyle name="Normal 12 3 3 2" xfId="991"/>
    <cellStyle name="Normal 12 3 4" xfId="992"/>
    <cellStyle name="Normal 12 3 4 2" xfId="993"/>
    <cellStyle name="Normal 12 3 5" xfId="994"/>
    <cellStyle name="Normal 12 4" xfId="995"/>
    <cellStyle name="Normal 12 4 2" xfId="996"/>
    <cellStyle name="Normal 12 4 2 2" xfId="997"/>
    <cellStyle name="Normal 12 4 2 2 2" xfId="998"/>
    <cellStyle name="Normal 12 4 2 3" xfId="999"/>
    <cellStyle name="Normal 12 4 3" xfId="1000"/>
    <cellStyle name="Normal 12 4 3 2" xfId="1001"/>
    <cellStyle name="Normal 12 4 4" xfId="1002"/>
    <cellStyle name="Normal 12 4 4 2" xfId="1003"/>
    <cellStyle name="Normal 12 4 5" xfId="1004"/>
    <cellStyle name="Normal 12 5" xfId="1005"/>
    <cellStyle name="Normal 12 5 2" xfId="1006"/>
    <cellStyle name="Normal 12 5 2 2" xfId="1007"/>
    <cellStyle name="Normal 12 5 3" xfId="1008"/>
    <cellStyle name="Normal 12 6" xfId="1009"/>
    <cellStyle name="Normal 12 6 2" xfId="1010"/>
    <cellStyle name="Normal 12 7" xfId="1011"/>
    <cellStyle name="Normal 12 7 2" xfId="1012"/>
    <cellStyle name="Normal 12 8" xfId="1013"/>
    <cellStyle name="Normal 13" xfId="105"/>
    <cellStyle name="Normal 13 2" xfId="1014"/>
    <cellStyle name="Normal 13 2 2" xfId="1015"/>
    <cellStyle name="Normal 13 2 2 2" xfId="1016"/>
    <cellStyle name="Normal 13 2 2 2 2" xfId="1017"/>
    <cellStyle name="Normal 13 2 2 3" xfId="1018"/>
    <cellStyle name="Normal 13 2 3" xfId="1019"/>
    <cellStyle name="Normal 13 2 3 2" xfId="1020"/>
    <cellStyle name="Normal 13 2 4" xfId="1021"/>
    <cellStyle name="Normal 13 3" xfId="1022"/>
    <cellStyle name="Normal 14" xfId="106"/>
    <cellStyle name="Normal 14 2" xfId="107"/>
    <cellStyle name="Normal 14 2 2" xfId="1023"/>
    <cellStyle name="Normal 14 2 2 2" xfId="1024"/>
    <cellStyle name="Normal 14 2 2 2 2" xfId="1025"/>
    <cellStyle name="Normal 14 2 2 3" xfId="1026"/>
    <cellStyle name="Normal 14 2 3" xfId="1027"/>
    <cellStyle name="Normal 14 2 3 2" xfId="1028"/>
    <cellStyle name="Normal 14 2 4" xfId="1029"/>
    <cellStyle name="Normal 14 3" xfId="108"/>
    <cellStyle name="Normal 14 3 2" xfId="1030"/>
    <cellStyle name="Normal 14 3 2 2" xfId="1031"/>
    <cellStyle name="Normal 14 3 3" xfId="1032"/>
    <cellStyle name="Normal 14 4" xfId="509"/>
    <cellStyle name="Normal 14 4 2" xfId="1033"/>
    <cellStyle name="Normal 14 5" xfId="510"/>
    <cellStyle name="Normal 14 6" xfId="508"/>
    <cellStyle name="Normal 15" xfId="109"/>
    <cellStyle name="Normal 15 10" xfId="1034"/>
    <cellStyle name="Normal 15 2" xfId="511"/>
    <cellStyle name="Normal 15 2 2" xfId="910"/>
    <cellStyle name="Normal 15 2 2 2" xfId="1035"/>
    <cellStyle name="Normal 15 2 2 2 2" xfId="1036"/>
    <cellStyle name="Normal 15 2 2 2 2 2" xfId="1037"/>
    <cellStyle name="Normal 15 2 2 2 2 2 2" xfId="1038"/>
    <cellStyle name="Normal 15 2 2 2 2 3" xfId="1039"/>
    <cellStyle name="Normal 15 2 2 2 3" xfId="1040"/>
    <cellStyle name="Normal 15 2 2 2 3 2" xfId="1041"/>
    <cellStyle name="Normal 15 2 2 2 3 2 2" xfId="1042"/>
    <cellStyle name="Normal 15 2 2 2 3 3" xfId="1043"/>
    <cellStyle name="Normal 15 2 2 2 4" xfId="1044"/>
    <cellStyle name="Normal 15 2 2 2 4 2" xfId="1045"/>
    <cellStyle name="Normal 15 2 2 2 4 2 2" xfId="1046"/>
    <cellStyle name="Normal 15 2 2 2 4 3" xfId="1047"/>
    <cellStyle name="Normal 15 2 2 2 5" xfId="1048"/>
    <cellStyle name="Normal 15 2 2 2 5 2" xfId="1049"/>
    <cellStyle name="Normal 15 2 2 2 6" xfId="1050"/>
    <cellStyle name="Normal 15 2 2 3" xfId="1051"/>
    <cellStyle name="Normal 15 2 2 3 2" xfId="1052"/>
    <cellStyle name="Normal 15 2 2 3 2 2" xfId="1053"/>
    <cellStyle name="Normal 15 2 2 3 3" xfId="1054"/>
    <cellStyle name="Normal 15 2 2 4" xfId="1055"/>
    <cellStyle name="Normal 15 2 2 4 2" xfId="1056"/>
    <cellStyle name="Normal 15 2 2 4 2 2" xfId="1057"/>
    <cellStyle name="Normal 15 2 2 4 3" xfId="1058"/>
    <cellStyle name="Normal 15 2 2 5" xfId="1059"/>
    <cellStyle name="Normal 15 2 2 5 2" xfId="1060"/>
    <cellStyle name="Normal 15 2 2 6" xfId="1061"/>
    <cellStyle name="Normal 15 2 3" xfId="1062"/>
    <cellStyle name="Normal 15 2 3 2" xfId="1063"/>
    <cellStyle name="Normal 15 2 3 2 2" xfId="1064"/>
    <cellStyle name="Normal 15 2 3 2 2 2" xfId="1065"/>
    <cellStyle name="Normal 15 2 3 2 3" xfId="1066"/>
    <cellStyle name="Normal 15 2 3 3" xfId="1067"/>
    <cellStyle name="Normal 15 2 3 3 2" xfId="1068"/>
    <cellStyle name="Normal 15 2 3 3 2 2" xfId="1069"/>
    <cellStyle name="Normal 15 2 3 3 3" xfId="1070"/>
    <cellStyle name="Normal 15 2 3 4" xfId="1071"/>
    <cellStyle name="Normal 15 2 3 4 2" xfId="1072"/>
    <cellStyle name="Normal 15 2 3 5" xfId="1073"/>
    <cellStyle name="Normal 15 2 4" xfId="1074"/>
    <cellStyle name="Normal 15 2 4 2" xfId="1075"/>
    <cellStyle name="Normal 15 2 4 2 2" xfId="1076"/>
    <cellStyle name="Normal 15 2 4 3" xfId="1077"/>
    <cellStyle name="Normal 15 2 5" xfId="1078"/>
    <cellStyle name="Normal 15 2 5 2" xfId="1079"/>
    <cellStyle name="Normal 15 2 5 2 2" xfId="1080"/>
    <cellStyle name="Normal 15 2 5 3" xfId="1081"/>
    <cellStyle name="Normal 15 2 6" xfId="1082"/>
    <cellStyle name="Normal 15 2 6 2" xfId="1083"/>
    <cellStyle name="Normal 15 2 7" xfId="1084"/>
    <cellStyle name="Normal 15 3" xfId="512"/>
    <cellStyle name="Normal 15 3 2" xfId="1085"/>
    <cellStyle name="Normal 15 3 2 2" xfId="1086"/>
    <cellStyle name="Normal 15 3 2 2 2" xfId="1087"/>
    <cellStyle name="Normal 15 3 2 2 2 2" xfId="1088"/>
    <cellStyle name="Normal 15 3 2 2 3" xfId="1089"/>
    <cellStyle name="Normal 15 3 2 3" xfId="1090"/>
    <cellStyle name="Normal 15 3 2 3 2" xfId="1091"/>
    <cellStyle name="Normal 15 3 2 3 2 2" xfId="1092"/>
    <cellStyle name="Normal 15 3 2 3 3" xfId="1093"/>
    <cellStyle name="Normal 15 3 2 4" xfId="1094"/>
    <cellStyle name="Normal 15 3 2 4 2" xfId="1095"/>
    <cellStyle name="Normal 15 3 2 5" xfId="1096"/>
    <cellStyle name="Normal 15 3 3" xfId="1097"/>
    <cellStyle name="Normal 15 3 3 2" xfId="1098"/>
    <cellStyle name="Normal 15 3 3 2 2" xfId="1099"/>
    <cellStyle name="Normal 15 3 3 3" xfId="1100"/>
    <cellStyle name="Normal 15 3 4" xfId="1101"/>
    <cellStyle name="Normal 15 3 4 2" xfId="1102"/>
    <cellStyle name="Normal 15 3 4 2 2" xfId="1103"/>
    <cellStyle name="Normal 15 3 4 3" xfId="1104"/>
    <cellStyle name="Normal 15 3 5" xfId="1105"/>
    <cellStyle name="Normal 15 3 5 2" xfId="1106"/>
    <cellStyle name="Normal 15 3 6" xfId="1107"/>
    <cellStyle name="Normal 15 4" xfId="1108"/>
    <cellStyle name="Normal 15 4 2" xfId="1109"/>
    <cellStyle name="Normal 15 4 2 2" xfId="1110"/>
    <cellStyle name="Normal 15 4 2 2 2" xfId="1111"/>
    <cellStyle name="Normal 15 4 2 3" xfId="1112"/>
    <cellStyle name="Normal 15 4 3" xfId="1113"/>
    <cellStyle name="Normal 15 4 3 2" xfId="1114"/>
    <cellStyle name="Normal 15 4 3 2 2" xfId="1115"/>
    <cellStyle name="Normal 15 4 3 3" xfId="1116"/>
    <cellStyle name="Normal 15 4 4" xfId="1117"/>
    <cellStyle name="Normal 15 4 4 2" xfId="1118"/>
    <cellStyle name="Normal 15 4 5" xfId="1119"/>
    <cellStyle name="Normal 15 5" xfId="1120"/>
    <cellStyle name="Normal 15 5 2" xfId="1121"/>
    <cellStyle name="Normal 15 5 2 2" xfId="1122"/>
    <cellStyle name="Normal 15 5 3" xfId="1123"/>
    <cellStyle name="Normal 15 6" xfId="1124"/>
    <cellStyle name="Normal 15 6 2" xfId="1125"/>
    <cellStyle name="Normal 15 6 2 2" xfId="1126"/>
    <cellStyle name="Normal 15 6 3" xfId="1127"/>
    <cellStyle name="Normal 15 7" xfId="1128"/>
    <cellStyle name="Normal 15 7 2" xfId="1129"/>
    <cellStyle name="Normal 15 7 2 2" xfId="1130"/>
    <cellStyle name="Normal 15 7 3" xfId="1131"/>
    <cellStyle name="Normal 15 8" xfId="1132"/>
    <cellStyle name="Normal 15 8 2" xfId="1133"/>
    <cellStyle name="Normal 15 8 2 2" xfId="1134"/>
    <cellStyle name="Normal 15 8 3" xfId="1135"/>
    <cellStyle name="Normal 15 9" xfId="1136"/>
    <cellStyle name="Normal 15 9 2" xfId="1137"/>
    <cellStyle name="Normal 16" xfId="110"/>
    <cellStyle name="Normal 16 2" xfId="513"/>
    <cellStyle name="Normal 16 2 2" xfId="514"/>
    <cellStyle name="Normal 16 2 2 2" xfId="1570"/>
    <cellStyle name="Normal 16 2 3" xfId="1560"/>
    <cellStyle name="Normal 16 3" xfId="1138"/>
    <cellStyle name="Normal 16 3 2" xfId="1139"/>
    <cellStyle name="Normal 16 3 2 2" xfId="1140"/>
    <cellStyle name="Normal 16 3 2 3" xfId="1141"/>
    <cellStyle name="Normal 16 3 3" xfId="1142"/>
    <cellStyle name="Normal 16 4" xfId="1143"/>
    <cellStyle name="Normal 17" xfId="929"/>
    <cellStyle name="Normal 17 2" xfId="1144"/>
    <cellStyle name="Normal 17 2 2" xfId="1145"/>
    <cellStyle name="Normal 17 3" xfId="1146"/>
    <cellStyle name="Normal 17 3 2" xfId="1147"/>
    <cellStyle name="Normal 17 4" xfId="1148"/>
    <cellStyle name="Normal 17 4 2" xfId="1149"/>
    <cellStyle name="Normal 17 4 3" xfId="1150"/>
    <cellStyle name="Normal 17 4 4" xfId="1151"/>
    <cellStyle name="Normal 18" xfId="930"/>
    <cellStyle name="Normal 18 2" xfId="1152"/>
    <cellStyle name="Normal 19" xfId="461"/>
    <cellStyle name="Normal 19 2" xfId="1153"/>
    <cellStyle name="Normal 19 2 2" xfId="1154"/>
    <cellStyle name="Normal 19 2 2 2" xfId="1155"/>
    <cellStyle name="Normal 19 2 3" xfId="1156"/>
    <cellStyle name="Normal 19 3" xfId="1157"/>
    <cellStyle name="Normal 2" xfId="111"/>
    <cellStyle name="Normal 2 10" xfId="1158"/>
    <cellStyle name="Normal 2 11" xfId="1159"/>
    <cellStyle name="Normal 2 12" xfId="1160"/>
    <cellStyle name="Normal 2 13" xfId="1555"/>
    <cellStyle name="Normal 2 2" xfId="1"/>
    <cellStyle name="Normal 2 2 10" xfId="1161"/>
    <cellStyle name="Normal 2 2 11" xfId="1162"/>
    <cellStyle name="Normal 2 2 2" xfId="112"/>
    <cellStyle name="Normal 2 2 2 2" xfId="920"/>
    <cellStyle name="Normal 2 2 2 2 2" xfId="1163"/>
    <cellStyle name="Normal 2 2 2 2 2 2" xfId="1164"/>
    <cellStyle name="Normal 2 2 2 2 2 2 2" xfId="1165"/>
    <cellStyle name="Normal 2 2 2 2 2 3" xfId="1166"/>
    <cellStyle name="Normal 2 2 2 2 3" xfId="1167"/>
    <cellStyle name="Normal 2 2 2 2 3 2" xfId="1168"/>
    <cellStyle name="Normal 2 2 2 2 3 2 2" xfId="1169"/>
    <cellStyle name="Normal 2 2 2 2 3 3" xfId="1170"/>
    <cellStyle name="Normal 2 2 2 2 4" xfId="1171"/>
    <cellStyle name="Normal 2 2 2 2 4 2" xfId="1172"/>
    <cellStyle name="Normal 2 2 2 2 5" xfId="1173"/>
    <cellStyle name="Normal 2 2 2 3" xfId="1174"/>
    <cellStyle name="Normal 2 2 2 3 2" xfId="1175"/>
    <cellStyle name="Normal 2 2 2 3 2 2" xfId="1176"/>
    <cellStyle name="Normal 2 2 2 3 3" xfId="1177"/>
    <cellStyle name="Normal 2 2 2 4" xfId="1178"/>
    <cellStyle name="Normal 2 2 2 4 2" xfId="1179"/>
    <cellStyle name="Normal 2 2 2 4 2 2" xfId="1180"/>
    <cellStyle name="Normal 2 2 2 4 3" xfId="1181"/>
    <cellStyle name="Normal 2 2 2 5" xfId="1182"/>
    <cellStyle name="Normal 2 2 2 5 2" xfId="1183"/>
    <cellStyle name="Normal 2 2 2 6" xfId="1184"/>
    <cellStyle name="Normal 2 2 3" xfId="921"/>
    <cellStyle name="Normal 2 2 3 2" xfId="1185"/>
    <cellStyle name="Normal 2 2 3 2 2" xfId="1186"/>
    <cellStyle name="Normal 2 2 3 2 2 2" xfId="1187"/>
    <cellStyle name="Normal 2 2 3 2 3" xfId="1188"/>
    <cellStyle name="Normal 2 2 3 3" xfId="1189"/>
    <cellStyle name="Normal 2 2 3 3 2" xfId="1190"/>
    <cellStyle name="Normal 2 2 3 3 2 2" xfId="1191"/>
    <cellStyle name="Normal 2 2 3 3 3" xfId="1192"/>
    <cellStyle name="Normal 2 2 3 3 3 2" xfId="1193"/>
    <cellStyle name="Normal 2 2 3 3 3 3" xfId="1194"/>
    <cellStyle name="Normal 2 2 3 4" xfId="1195"/>
    <cellStyle name="Normal 2 2 3 4 2" xfId="1196"/>
    <cellStyle name="Normal 2 2 3 5" xfId="1197"/>
    <cellStyle name="Normal 2 2 3 5 2" xfId="1198"/>
    <cellStyle name="Normal 2 2 3 5 3" xfId="1199"/>
    <cellStyle name="Normal 2 2 3 6" xfId="1200"/>
    <cellStyle name="Normal 2 2 4" xfId="1201"/>
    <cellStyle name="Normal 2 2 4 2" xfId="1202"/>
    <cellStyle name="Normal 2 2 4 2 2" xfId="1203"/>
    <cellStyle name="Normal 2 2 4 3" xfId="1204"/>
    <cellStyle name="Normal 2 2 5" xfId="1205"/>
    <cellStyle name="Normal 2 2 5 2" xfId="1206"/>
    <cellStyle name="Normal 2 2 5 2 2" xfId="1207"/>
    <cellStyle name="Normal 2 2 5 3" xfId="1208"/>
    <cellStyle name="Normal 2 2 6" xfId="1209"/>
    <cellStyle name="Normal 2 2 6 2" xfId="1210"/>
    <cellStyle name="Normal 2 2 6 2 2" xfId="1211"/>
    <cellStyle name="Normal 2 2 6 3" xfId="1212"/>
    <cellStyle name="Normal 2 2 6 3 2" xfId="1213"/>
    <cellStyle name="Normal 2 2 6 3 3" xfId="1214"/>
    <cellStyle name="Normal 2 2 7" xfId="1215"/>
    <cellStyle name="Normal 2 2 7 2" xfId="1216"/>
    <cellStyle name="Normal 2 2 8" xfId="1217"/>
    <cellStyle name="Normal 2 2 9" xfId="1218"/>
    <cellStyle name="Normal 2 2 9 2" xfId="1219"/>
    <cellStyle name="Normal 2 2 9 3" xfId="1220"/>
    <cellStyle name="Normal 2 3" xfId="113"/>
    <cellStyle name="Normal 2 3 2" xfId="516"/>
    <cellStyle name="Normal 2 3 2 2" xfId="1221"/>
    <cellStyle name="Normal 2 3 2 2 2" xfId="1222"/>
    <cellStyle name="Normal 2 3 2 2 2 2" xfId="1223"/>
    <cellStyle name="Normal 2 3 2 2 3" xfId="1224"/>
    <cellStyle name="Normal 2 3 2 3" xfId="1225"/>
    <cellStyle name="Normal 2 3 2 3 2" xfId="1226"/>
    <cellStyle name="Normal 2 3 2 3 2 2" xfId="1227"/>
    <cellStyle name="Normal 2 3 2 3 3" xfId="1228"/>
    <cellStyle name="Normal 2 3 2 4" xfId="1229"/>
    <cellStyle name="Normal 2 3 2 4 2" xfId="1230"/>
    <cellStyle name="Normal 2 3 2 5" xfId="1231"/>
    <cellStyle name="Normal 2 3 3" xfId="467"/>
    <cellStyle name="Normal 2 3 3 2" xfId="1232"/>
    <cellStyle name="Normal 2 3 3 2 2" xfId="1233"/>
    <cellStyle name="Normal 2 3 3 3" xfId="1234"/>
    <cellStyle name="Normal 2 3 4" xfId="1235"/>
    <cellStyle name="Normal 2 3 4 2" xfId="1236"/>
    <cellStyle name="Normal 2 3 5" xfId="1237"/>
    <cellStyle name="Normal 2 3 5 2" xfId="1238"/>
    <cellStyle name="Normal 2 3 5 2 2" xfId="1239"/>
    <cellStyle name="Normal 2 3 5 3" xfId="1240"/>
    <cellStyle name="Normal 2 3 6" xfId="1241"/>
    <cellStyle name="Normal 2 3 6 2" xfId="1242"/>
    <cellStyle name="Normal 2 3 7" xfId="1243"/>
    <cellStyle name="Normal 2 3 7 2" xfId="1244"/>
    <cellStyle name="Normal 2 3 7 3" xfId="1245"/>
    <cellStyle name="Normal 2 3 8" xfId="1246"/>
    <cellStyle name="Normal 2 4" xfId="114"/>
    <cellStyle name="Normal 2 4 2" xfId="115"/>
    <cellStyle name="Normal 2 4 2 2" xfId="517"/>
    <cellStyle name="Normal 2 4 2 2 2" xfId="1247"/>
    <cellStyle name="Normal 2 4 2 3" xfId="518"/>
    <cellStyle name="Normal 2 4 3" xfId="519"/>
    <cellStyle name="Normal 2 4 3 2" xfId="1248"/>
    <cellStyle name="Normal 2 4 3 2 2" xfId="1249"/>
    <cellStyle name="Normal 2 4 3 3" xfId="1250"/>
    <cellStyle name="Normal 2 4 4" xfId="520"/>
    <cellStyle name="Normal 2 4 4 2" xfId="1251"/>
    <cellStyle name="Normal 2 4 5" xfId="1252"/>
    <cellStyle name="Normal 2 5" xfId="116"/>
    <cellStyle name="Normal 2 5 2" xfId="117"/>
    <cellStyle name="Normal 2 5 2 2" xfId="1253"/>
    <cellStyle name="Normal 2 5 3" xfId="521"/>
    <cellStyle name="Normal 2 6" xfId="118"/>
    <cellStyle name="Normal 2 6 2" xfId="119"/>
    <cellStyle name="Normal 2 6 2 2" xfId="1254"/>
    <cellStyle name="Normal 2 6 3" xfId="522"/>
    <cellStyle name="Normal 2 7" xfId="120"/>
    <cellStyle name="Normal 2 7 2" xfId="1255"/>
    <cellStyle name="Normal 2 7 2 2" xfId="1256"/>
    <cellStyle name="Normal 2 7 3" xfId="1257"/>
    <cellStyle name="Normal 2 8" xfId="515"/>
    <cellStyle name="Normal 2 8 2" xfId="1258"/>
    <cellStyle name="Normal 2 9" xfId="1259"/>
    <cellStyle name="Normal 2 9 2" xfId="1260"/>
    <cellStyle name="Normal 20" xfId="933"/>
    <cellStyle name="Normal 20 2" xfId="1261"/>
    <cellStyle name="Normal 20 2 2" xfId="1262"/>
    <cellStyle name="Normal 20 3" xfId="1263"/>
    <cellStyle name="Normal 21" xfId="1264"/>
    <cellStyle name="Normal 21 2" xfId="1265"/>
    <cellStyle name="Normal 21 3" xfId="1266"/>
    <cellStyle name="Normal 21 4" xfId="1267"/>
    <cellStyle name="Normal 22" xfId="1268"/>
    <cellStyle name="Normal 22 2" xfId="1269"/>
    <cellStyle name="Normal 22 3" xfId="1270"/>
    <cellStyle name="Normal 23" xfId="1271"/>
    <cellStyle name="Normal 24" xfId="1272"/>
    <cellStyle name="Normal 3" xfId="121"/>
    <cellStyle name="Normal 3 10" xfId="1273"/>
    <cellStyle name="Normal 3 2" xfId="122"/>
    <cellStyle name="Normal 3 2 2" xfId="1274"/>
    <cellStyle name="Normal 3 2 2 2" xfId="1275"/>
    <cellStyle name="Normal 3 2 2 2 2" xfId="1276"/>
    <cellStyle name="Normal 3 2 2 2 2 2" xfId="1277"/>
    <cellStyle name="Normal 3 2 2 2 2 2 2" xfId="1278"/>
    <cellStyle name="Normal 3 2 2 2 2 3" xfId="1279"/>
    <cellStyle name="Normal 3 2 2 2 3" xfId="1280"/>
    <cellStyle name="Normal 3 2 2 2 3 2" xfId="1281"/>
    <cellStyle name="Normal 3 2 2 2 3 2 2" xfId="1282"/>
    <cellStyle name="Normal 3 2 2 2 3 3" xfId="1283"/>
    <cellStyle name="Normal 3 2 2 2 4" xfId="1284"/>
    <cellStyle name="Normal 3 2 2 2 4 2" xfId="1285"/>
    <cellStyle name="Normal 3 2 2 2 5" xfId="1286"/>
    <cellStyle name="Normal 3 2 2 3" xfId="1287"/>
    <cellStyle name="Normal 3 2 2 3 2" xfId="1288"/>
    <cellStyle name="Normal 3 2 2 3 2 2" xfId="1289"/>
    <cellStyle name="Normal 3 2 2 3 3" xfId="1290"/>
    <cellStyle name="Normal 3 2 2 4" xfId="1291"/>
    <cellStyle name="Normal 3 2 2 4 2" xfId="1292"/>
    <cellStyle name="Normal 3 2 2 4 2 2" xfId="1293"/>
    <cellStyle name="Normal 3 2 2 4 3" xfId="1294"/>
    <cellStyle name="Normal 3 2 2 5" xfId="1295"/>
    <cellStyle name="Normal 3 2 2 5 2" xfId="1296"/>
    <cellStyle name="Normal 3 2 2 5 2 2" xfId="1297"/>
    <cellStyle name="Normal 3 2 2 5 3" xfId="1298"/>
    <cellStyle name="Normal 3 2 2 6" xfId="1299"/>
    <cellStyle name="Normal 3 2 2 6 2" xfId="1300"/>
    <cellStyle name="Normal 3 2 2 7" xfId="1301"/>
    <cellStyle name="Normal 3 2 3" xfId="1302"/>
    <cellStyle name="Normal 3 2 3 2" xfId="1303"/>
    <cellStyle name="Normal 3 2 3 2 2" xfId="1304"/>
    <cellStyle name="Normal 3 2 3 2 2 2" xfId="1305"/>
    <cellStyle name="Normal 3 2 3 2 3" xfId="1306"/>
    <cellStyle name="Normal 3 2 3 3" xfId="1307"/>
    <cellStyle name="Normal 3 2 3 3 2" xfId="1308"/>
    <cellStyle name="Normal 3 2 3 3 2 2" xfId="1309"/>
    <cellStyle name="Normal 3 2 3 3 3" xfId="1310"/>
    <cellStyle name="Normal 3 2 3 4" xfId="1311"/>
    <cellStyle name="Normal 3 2 3 4 2" xfId="1312"/>
    <cellStyle name="Normal 3 2 3 5" xfId="1313"/>
    <cellStyle name="Normal 3 2 4" xfId="1314"/>
    <cellStyle name="Normal 3 2 4 2" xfId="1315"/>
    <cellStyle name="Normal 3 2 4 2 2" xfId="1316"/>
    <cellStyle name="Normal 3 2 4 3" xfId="1317"/>
    <cellStyle name="Normal 3 2 5" xfId="1318"/>
    <cellStyle name="Normal 3 2 5 2" xfId="1319"/>
    <cellStyle name="Normal 3 2 5 2 2" xfId="1320"/>
    <cellStyle name="Normal 3 2 5 3" xfId="1321"/>
    <cellStyle name="Normal 3 2 6" xfId="1322"/>
    <cellStyle name="Normal 3 2 6 2" xfId="1323"/>
    <cellStyle name="Normal 3 2 6 2 2" xfId="1324"/>
    <cellStyle name="Normal 3 2 6 3" xfId="1325"/>
    <cellStyle name="Normal 3 2 7" xfId="1326"/>
    <cellStyle name="Normal 3 2 7 2" xfId="1327"/>
    <cellStyle name="Normal 3 2 8" xfId="1328"/>
    <cellStyle name="Normal 3 2 8 2" xfId="1329"/>
    <cellStyle name="Normal 3 2 8 3" xfId="1330"/>
    <cellStyle name="Normal 3 2 9" xfId="1331"/>
    <cellStyle name="Normal 3 3" xfId="1332"/>
    <cellStyle name="Normal 3 3 2" xfId="1333"/>
    <cellStyle name="Normal 3 3 2 2" xfId="1334"/>
    <cellStyle name="Normal 3 3 2 2 2" xfId="1335"/>
    <cellStyle name="Normal 3 3 2 2 2 2" xfId="1336"/>
    <cellStyle name="Normal 3 3 2 2 2 2 2" xfId="1337"/>
    <cellStyle name="Normal 3 3 2 2 2 3" xfId="1338"/>
    <cellStyle name="Normal 3 3 2 2 3" xfId="1339"/>
    <cellStyle name="Normal 3 3 2 2 3 2" xfId="1340"/>
    <cellStyle name="Normal 3 3 2 2 4" xfId="1341"/>
    <cellStyle name="Normal 3 3 2 3" xfId="1342"/>
    <cellStyle name="Normal 3 3 2 3 2" xfId="1343"/>
    <cellStyle name="Normal 3 3 2 3 2 2" xfId="1344"/>
    <cellStyle name="Normal 3 3 2 3 3" xfId="1345"/>
    <cellStyle name="Normal 3 3 2 4" xfId="1346"/>
    <cellStyle name="Normal 3 3 2 4 2" xfId="1347"/>
    <cellStyle name="Normal 3 3 2 5" xfId="1348"/>
    <cellStyle name="Normal 3 3 3" xfId="1349"/>
    <cellStyle name="Normal 3 3 3 2" xfId="1350"/>
    <cellStyle name="Normal 3 3 3 2 2" xfId="1351"/>
    <cellStyle name="Normal 3 3 3 3" xfId="1352"/>
    <cellStyle name="Normal 3 3 4" xfId="1353"/>
    <cellStyle name="Normal 3 3 4 2" xfId="1354"/>
    <cellStyle name="Normal 3 3 4 2 2" xfId="1355"/>
    <cellStyle name="Normal 3 3 4 2 2 2" xfId="1356"/>
    <cellStyle name="Normal 3 3 4 2 3" xfId="1357"/>
    <cellStyle name="Normal 3 3 4 3" xfId="1358"/>
    <cellStyle name="Normal 3 3 4 3 2" xfId="1359"/>
    <cellStyle name="Normal 3 3 4 4" xfId="1360"/>
    <cellStyle name="Normal 3 3 5" xfId="1361"/>
    <cellStyle name="Normal 3 3 5 2" xfId="1362"/>
    <cellStyle name="Normal 3 3 5 2 2" xfId="1363"/>
    <cellStyle name="Normal 3 3 5 3" xfId="1364"/>
    <cellStyle name="Normal 3 3 6" xfId="1365"/>
    <cellStyle name="Normal 3 3 6 2" xfId="1366"/>
    <cellStyle name="Normal 3 3 7" xfId="1367"/>
    <cellStyle name="Normal 3 4" xfId="1368"/>
    <cellStyle name="Normal 3 4 2" xfId="1369"/>
    <cellStyle name="Normal 3 4 2 2" xfId="1370"/>
    <cellStyle name="Normal 3 4 2 2 2" xfId="1371"/>
    <cellStyle name="Normal 3 4 2 3" xfId="1372"/>
    <cellStyle name="Normal 3 4 3" xfId="1373"/>
    <cellStyle name="Normal 3 4 3 2" xfId="1374"/>
    <cellStyle name="Normal 3 4 3 2 2" xfId="1375"/>
    <cellStyle name="Normal 3 4 3 3" xfId="1376"/>
    <cellStyle name="Normal 3 4 4" xfId="1377"/>
    <cellStyle name="Normal 3 4 4 2" xfId="1378"/>
    <cellStyle name="Normal 3 4 5" xfId="1379"/>
    <cellStyle name="Normal 3 5" xfId="1380"/>
    <cellStyle name="Normal 3 5 2" xfId="1381"/>
    <cellStyle name="Normal 3 5 2 2" xfId="1382"/>
    <cellStyle name="Normal 3 5 3" xfId="1383"/>
    <cellStyle name="Normal 3 6" xfId="1384"/>
    <cellStyle name="Normal 3 6 2" xfId="1385"/>
    <cellStyle name="Normal 3 6 2 2" xfId="1386"/>
    <cellStyle name="Normal 3 6 3" xfId="1387"/>
    <cellStyle name="Normal 3 7" xfId="1388"/>
    <cellStyle name="Normal 3 7 2" xfId="1389"/>
    <cellStyle name="Normal 3 7 2 2" xfId="1390"/>
    <cellStyle name="Normal 3 7 3" xfId="1391"/>
    <cellStyle name="Normal 3 8" xfId="1392"/>
    <cellStyle name="Normal 3 8 2" xfId="1393"/>
    <cellStyle name="Normal 3 9" xfId="1394"/>
    <cellStyle name="Normal 3 9 2" xfId="1395"/>
    <cellStyle name="Normal 3 9 3" xfId="1396"/>
    <cellStyle name="Normal 4" xfId="123"/>
    <cellStyle name="Normal 4 10" xfId="124"/>
    <cellStyle name="Normal 4 10 2" xfId="125"/>
    <cellStyle name="Normal 4 10 2 2" xfId="126"/>
    <cellStyle name="Normal 4 10 2 2 2" xfId="127"/>
    <cellStyle name="Normal 4 10 2 2 3" xfId="524"/>
    <cellStyle name="Normal 4 10 2 3" xfId="128"/>
    <cellStyle name="Normal 4 10 2 3 2" xfId="129"/>
    <cellStyle name="Normal 4 10 2 3 3" xfId="525"/>
    <cellStyle name="Normal 4 10 2 4" xfId="130"/>
    <cellStyle name="Normal 4 10 2 4 2" xfId="526"/>
    <cellStyle name="Normal 4 10 2 4 3" xfId="527"/>
    <cellStyle name="Normal 4 10 2 5" xfId="131"/>
    <cellStyle name="Normal 4 10 2 5 2" xfId="528"/>
    <cellStyle name="Normal 4 10 2 5 3" xfId="529"/>
    <cellStyle name="Normal 4 10 2 6" xfId="530"/>
    <cellStyle name="Normal 4 10 2 7" xfId="531"/>
    <cellStyle name="Normal 4 10 3" xfId="132"/>
    <cellStyle name="Normal 4 10 3 2" xfId="133"/>
    <cellStyle name="Normal 4 10 3 3" xfId="532"/>
    <cellStyle name="Normal 4 10 4" xfId="134"/>
    <cellStyle name="Normal 4 10 4 2" xfId="135"/>
    <cellStyle name="Normal 4 10 4 3" xfId="533"/>
    <cellStyle name="Normal 4 10 5" xfId="136"/>
    <cellStyle name="Normal 4 10 5 2" xfId="534"/>
    <cellStyle name="Normal 4 10 5 3" xfId="535"/>
    <cellStyle name="Normal 4 10 6" xfId="137"/>
    <cellStyle name="Normal 4 10 6 2" xfId="536"/>
    <cellStyle name="Normal 4 10 6 3" xfId="537"/>
    <cellStyle name="Normal 4 10 7" xfId="538"/>
    <cellStyle name="Normal 4 10 8" xfId="539"/>
    <cellStyle name="Normal 4 11" xfId="138"/>
    <cellStyle name="Normal 4 11 2" xfId="139"/>
    <cellStyle name="Normal 4 11 2 2" xfId="140"/>
    <cellStyle name="Normal 4 11 2 2 2" xfId="141"/>
    <cellStyle name="Normal 4 11 2 2 3" xfId="540"/>
    <cellStyle name="Normal 4 11 2 3" xfId="142"/>
    <cellStyle name="Normal 4 11 2 3 2" xfId="143"/>
    <cellStyle name="Normal 4 11 2 3 3" xfId="541"/>
    <cellStyle name="Normal 4 11 2 4" xfId="144"/>
    <cellStyle name="Normal 4 11 2 4 2" xfId="542"/>
    <cellStyle name="Normal 4 11 2 4 3" xfId="543"/>
    <cellStyle name="Normal 4 11 2 5" xfId="145"/>
    <cellStyle name="Normal 4 11 2 5 2" xfId="544"/>
    <cellStyle name="Normal 4 11 2 5 3" xfId="545"/>
    <cellStyle name="Normal 4 11 2 6" xfId="546"/>
    <cellStyle name="Normal 4 11 2 7" xfId="547"/>
    <cellStyle name="Normal 4 11 3" xfId="146"/>
    <cellStyle name="Normal 4 11 3 2" xfId="147"/>
    <cellStyle name="Normal 4 11 3 3" xfId="548"/>
    <cellStyle name="Normal 4 11 4" xfId="148"/>
    <cellStyle name="Normal 4 11 4 2" xfId="149"/>
    <cellStyle name="Normal 4 11 4 3" xfId="549"/>
    <cellStyle name="Normal 4 11 5" xfId="150"/>
    <cellStyle name="Normal 4 11 5 2" xfId="550"/>
    <cellStyle name="Normal 4 11 5 3" xfId="551"/>
    <cellStyle name="Normal 4 11 6" xfId="151"/>
    <cellStyle name="Normal 4 11 6 2" xfId="552"/>
    <cellStyle name="Normal 4 11 6 3" xfId="553"/>
    <cellStyle name="Normal 4 11 7" xfId="554"/>
    <cellStyle name="Normal 4 11 8" xfId="555"/>
    <cellStyle name="Normal 4 12" xfId="152"/>
    <cellStyle name="Normal 4 12 2" xfId="153"/>
    <cellStyle name="Normal 4 12 2 2" xfId="154"/>
    <cellStyle name="Normal 4 12 2 3" xfId="556"/>
    <cellStyle name="Normal 4 12 3" xfId="155"/>
    <cellStyle name="Normal 4 12 3 2" xfId="156"/>
    <cellStyle name="Normal 4 12 3 3" xfId="557"/>
    <cellStyle name="Normal 4 12 4" xfId="157"/>
    <cellStyle name="Normal 4 12 4 2" xfId="558"/>
    <cellStyle name="Normal 4 12 4 3" xfId="559"/>
    <cellStyle name="Normal 4 12 5" xfId="158"/>
    <cellStyle name="Normal 4 12 5 2" xfId="560"/>
    <cellStyle name="Normal 4 12 5 3" xfId="561"/>
    <cellStyle name="Normal 4 12 6" xfId="562"/>
    <cellStyle name="Normal 4 12 7" xfId="563"/>
    <cellStyle name="Normal 4 13" xfId="564"/>
    <cellStyle name="Normal 4 13 2" xfId="922"/>
    <cellStyle name="Normal 4 14" xfId="565"/>
    <cellStyle name="Normal 4 14 2" xfId="923"/>
    <cellStyle name="Normal 4 15" xfId="523"/>
    <cellStyle name="Normal 4 2" xfId="159"/>
    <cellStyle name="Normal 4 2 10" xfId="160"/>
    <cellStyle name="Normal 4 2 10 2" xfId="566"/>
    <cellStyle name="Normal 4 2 10 3" xfId="567"/>
    <cellStyle name="Normal 4 2 11" xfId="161"/>
    <cellStyle name="Normal 4 2 11 2" xfId="568"/>
    <cellStyle name="Normal 4 2 11 3" xfId="569"/>
    <cellStyle name="Normal 4 2 12" xfId="570"/>
    <cellStyle name="Normal 4 2 13" xfId="571"/>
    <cellStyle name="Normal 4 2 2" xfId="162"/>
    <cellStyle name="Normal 4 2 2 2" xfId="163"/>
    <cellStyle name="Normal 4 2 2 2 2" xfId="164"/>
    <cellStyle name="Normal 4 2 2 2 2 2" xfId="165"/>
    <cellStyle name="Normal 4 2 2 2 2 3" xfId="572"/>
    <cellStyle name="Normal 4 2 2 2 3" xfId="166"/>
    <cellStyle name="Normal 4 2 2 2 3 2" xfId="167"/>
    <cellStyle name="Normal 4 2 2 2 3 3" xfId="573"/>
    <cellStyle name="Normal 4 2 2 2 4" xfId="168"/>
    <cellStyle name="Normal 4 2 2 2 4 2" xfId="574"/>
    <cellStyle name="Normal 4 2 2 2 4 3" xfId="575"/>
    <cellStyle name="Normal 4 2 2 2 5" xfId="169"/>
    <cellStyle name="Normal 4 2 2 2 5 2" xfId="576"/>
    <cellStyle name="Normal 4 2 2 2 5 3" xfId="577"/>
    <cellStyle name="Normal 4 2 2 2 6" xfId="578"/>
    <cellStyle name="Normal 4 2 2 2 7" xfId="579"/>
    <cellStyle name="Normal 4 2 2 3" xfId="170"/>
    <cellStyle name="Normal 4 2 2 3 2" xfId="171"/>
    <cellStyle name="Normal 4 2 2 3 3" xfId="580"/>
    <cellStyle name="Normal 4 2 2 4" xfId="172"/>
    <cellStyle name="Normal 4 2 2 4 2" xfId="173"/>
    <cellStyle name="Normal 4 2 2 4 3" xfId="581"/>
    <cellStyle name="Normal 4 2 2 5" xfId="174"/>
    <cellStyle name="Normal 4 2 2 5 2" xfId="582"/>
    <cellStyle name="Normal 4 2 2 5 3" xfId="583"/>
    <cellStyle name="Normal 4 2 2 6" xfId="175"/>
    <cellStyle name="Normal 4 2 2 6 2" xfId="584"/>
    <cellStyle name="Normal 4 2 2 6 3" xfId="585"/>
    <cellStyle name="Normal 4 2 2 7" xfId="586"/>
    <cellStyle name="Normal 4 2 2 8" xfId="587"/>
    <cellStyle name="Normal 4 2 3" xfId="176"/>
    <cellStyle name="Normal 4 2 3 2" xfId="177"/>
    <cellStyle name="Normal 4 2 3 2 2" xfId="178"/>
    <cellStyle name="Normal 4 2 3 2 2 2" xfId="179"/>
    <cellStyle name="Normal 4 2 3 2 2 3" xfId="588"/>
    <cellStyle name="Normal 4 2 3 2 3" xfId="180"/>
    <cellStyle name="Normal 4 2 3 2 3 2" xfId="181"/>
    <cellStyle name="Normal 4 2 3 2 3 3" xfId="589"/>
    <cellStyle name="Normal 4 2 3 2 4" xfId="182"/>
    <cellStyle name="Normal 4 2 3 2 4 2" xfId="590"/>
    <cellStyle name="Normal 4 2 3 2 4 3" xfId="591"/>
    <cellStyle name="Normal 4 2 3 2 5" xfId="183"/>
    <cellStyle name="Normal 4 2 3 2 5 2" xfId="592"/>
    <cellStyle name="Normal 4 2 3 2 5 3" xfId="593"/>
    <cellStyle name="Normal 4 2 3 2 6" xfId="594"/>
    <cellStyle name="Normal 4 2 3 2 7" xfId="595"/>
    <cellStyle name="Normal 4 2 3 3" xfId="184"/>
    <cellStyle name="Normal 4 2 3 3 2" xfId="185"/>
    <cellStyle name="Normal 4 2 3 3 3" xfId="596"/>
    <cellStyle name="Normal 4 2 3 4" xfId="186"/>
    <cellStyle name="Normal 4 2 3 4 2" xfId="187"/>
    <cellStyle name="Normal 4 2 3 4 3" xfId="597"/>
    <cellStyle name="Normal 4 2 3 5" xfId="188"/>
    <cellStyle name="Normal 4 2 3 5 2" xfId="598"/>
    <cellStyle name="Normal 4 2 3 5 3" xfId="599"/>
    <cellStyle name="Normal 4 2 3 6" xfId="189"/>
    <cellStyle name="Normal 4 2 3 6 2" xfId="600"/>
    <cellStyle name="Normal 4 2 3 6 3" xfId="601"/>
    <cellStyle name="Normal 4 2 3 7" xfId="602"/>
    <cellStyle name="Normal 4 2 3 8" xfId="603"/>
    <cellStyle name="Normal 4 2 4" xfId="190"/>
    <cellStyle name="Normal 4 2 4 2" xfId="191"/>
    <cellStyle name="Normal 4 2 4 2 2" xfId="192"/>
    <cellStyle name="Normal 4 2 4 2 2 2" xfId="193"/>
    <cellStyle name="Normal 4 2 4 2 2 3" xfId="604"/>
    <cellStyle name="Normal 4 2 4 2 3" xfId="194"/>
    <cellStyle name="Normal 4 2 4 2 3 2" xfId="195"/>
    <cellStyle name="Normal 4 2 4 2 3 3" xfId="605"/>
    <cellStyle name="Normal 4 2 4 2 4" xfId="196"/>
    <cellStyle name="Normal 4 2 4 2 4 2" xfId="606"/>
    <cellStyle name="Normal 4 2 4 2 4 3" xfId="607"/>
    <cellStyle name="Normal 4 2 4 2 5" xfId="197"/>
    <cellStyle name="Normal 4 2 4 2 5 2" xfId="608"/>
    <cellStyle name="Normal 4 2 4 2 5 3" xfId="609"/>
    <cellStyle name="Normal 4 2 4 2 6" xfId="610"/>
    <cellStyle name="Normal 4 2 4 2 7" xfId="611"/>
    <cellStyle name="Normal 4 2 4 3" xfId="198"/>
    <cellStyle name="Normal 4 2 4 3 2" xfId="199"/>
    <cellStyle name="Normal 4 2 4 3 3" xfId="612"/>
    <cellStyle name="Normal 4 2 4 4" xfId="200"/>
    <cellStyle name="Normal 4 2 4 4 2" xfId="201"/>
    <cellStyle name="Normal 4 2 4 4 3" xfId="613"/>
    <cellStyle name="Normal 4 2 4 5" xfId="202"/>
    <cellStyle name="Normal 4 2 4 5 2" xfId="614"/>
    <cellStyle name="Normal 4 2 4 5 3" xfId="615"/>
    <cellStyle name="Normal 4 2 4 6" xfId="203"/>
    <cellStyle name="Normal 4 2 4 6 2" xfId="616"/>
    <cellStyle name="Normal 4 2 4 6 3" xfId="617"/>
    <cellStyle name="Normal 4 2 4 7" xfId="618"/>
    <cellStyle name="Normal 4 2 4 8" xfId="619"/>
    <cellStyle name="Normal 4 2 4 9" xfId="1568"/>
    <cellStyle name="Normal 4 2 5" xfId="204"/>
    <cellStyle name="Normal 4 2 5 2" xfId="205"/>
    <cellStyle name="Normal 4 2 5 2 2" xfId="206"/>
    <cellStyle name="Normal 4 2 5 2 2 2" xfId="207"/>
    <cellStyle name="Normal 4 2 5 2 2 3" xfId="620"/>
    <cellStyle name="Normal 4 2 5 2 3" xfId="208"/>
    <cellStyle name="Normal 4 2 5 2 3 2" xfId="209"/>
    <cellStyle name="Normal 4 2 5 2 3 3" xfId="621"/>
    <cellStyle name="Normal 4 2 5 2 4" xfId="210"/>
    <cellStyle name="Normal 4 2 5 2 4 2" xfId="622"/>
    <cellStyle name="Normal 4 2 5 2 4 3" xfId="623"/>
    <cellStyle name="Normal 4 2 5 2 5" xfId="211"/>
    <cellStyle name="Normal 4 2 5 2 5 2" xfId="624"/>
    <cellStyle name="Normal 4 2 5 2 5 3" xfId="625"/>
    <cellStyle name="Normal 4 2 5 2 6" xfId="626"/>
    <cellStyle name="Normal 4 2 5 2 7" xfId="627"/>
    <cellStyle name="Normal 4 2 5 3" xfId="212"/>
    <cellStyle name="Normal 4 2 5 3 2" xfId="213"/>
    <cellStyle name="Normal 4 2 5 3 3" xfId="628"/>
    <cellStyle name="Normal 4 2 5 4" xfId="214"/>
    <cellStyle name="Normal 4 2 5 4 2" xfId="215"/>
    <cellStyle name="Normal 4 2 5 4 3" xfId="629"/>
    <cellStyle name="Normal 4 2 5 5" xfId="216"/>
    <cellStyle name="Normal 4 2 5 5 2" xfId="630"/>
    <cellStyle name="Normal 4 2 5 5 3" xfId="631"/>
    <cellStyle name="Normal 4 2 5 6" xfId="217"/>
    <cellStyle name="Normal 4 2 5 6 2" xfId="632"/>
    <cellStyle name="Normal 4 2 5 6 3" xfId="633"/>
    <cellStyle name="Normal 4 2 5 7" xfId="634"/>
    <cellStyle name="Normal 4 2 5 8" xfId="635"/>
    <cellStyle name="Normal 4 2 5 9" xfId="1565"/>
    <cellStyle name="Normal 4 2 6" xfId="218"/>
    <cellStyle name="Normal 4 2 6 2" xfId="219"/>
    <cellStyle name="Normal 4 2 6 2 2" xfId="220"/>
    <cellStyle name="Normal 4 2 6 2 2 2" xfId="221"/>
    <cellStyle name="Normal 4 2 6 2 2 3" xfId="636"/>
    <cellStyle name="Normal 4 2 6 2 3" xfId="222"/>
    <cellStyle name="Normal 4 2 6 2 3 2" xfId="223"/>
    <cellStyle name="Normal 4 2 6 2 3 3" xfId="637"/>
    <cellStyle name="Normal 4 2 6 2 4" xfId="224"/>
    <cellStyle name="Normal 4 2 6 2 4 2" xfId="638"/>
    <cellStyle name="Normal 4 2 6 2 4 3" xfId="639"/>
    <cellStyle name="Normal 4 2 6 2 5" xfId="225"/>
    <cellStyle name="Normal 4 2 6 2 5 2" xfId="640"/>
    <cellStyle name="Normal 4 2 6 2 5 3" xfId="641"/>
    <cellStyle name="Normal 4 2 6 2 6" xfId="642"/>
    <cellStyle name="Normal 4 2 6 2 7" xfId="643"/>
    <cellStyle name="Normal 4 2 6 3" xfId="226"/>
    <cellStyle name="Normal 4 2 6 3 2" xfId="227"/>
    <cellStyle name="Normal 4 2 6 3 3" xfId="644"/>
    <cellStyle name="Normal 4 2 6 4" xfId="228"/>
    <cellStyle name="Normal 4 2 6 4 2" xfId="229"/>
    <cellStyle name="Normal 4 2 6 4 3" xfId="645"/>
    <cellStyle name="Normal 4 2 6 5" xfId="230"/>
    <cellStyle name="Normal 4 2 6 5 2" xfId="646"/>
    <cellStyle name="Normal 4 2 6 5 3" xfId="647"/>
    <cellStyle name="Normal 4 2 6 6" xfId="231"/>
    <cellStyle name="Normal 4 2 6 6 2" xfId="648"/>
    <cellStyle name="Normal 4 2 6 6 3" xfId="649"/>
    <cellStyle name="Normal 4 2 6 7" xfId="650"/>
    <cellStyle name="Normal 4 2 6 8" xfId="651"/>
    <cellStyle name="Normal 4 2 7" xfId="232"/>
    <cellStyle name="Normal 4 2 7 2" xfId="233"/>
    <cellStyle name="Normal 4 2 7 2 2" xfId="234"/>
    <cellStyle name="Normal 4 2 7 2 3" xfId="652"/>
    <cellStyle name="Normal 4 2 7 3" xfId="235"/>
    <cellStyle name="Normal 4 2 7 3 2" xfId="236"/>
    <cellStyle name="Normal 4 2 7 3 3" xfId="653"/>
    <cellStyle name="Normal 4 2 7 4" xfId="237"/>
    <cellStyle name="Normal 4 2 7 4 2" xfId="654"/>
    <cellStyle name="Normal 4 2 7 4 3" xfId="655"/>
    <cellStyle name="Normal 4 2 7 5" xfId="238"/>
    <cellStyle name="Normal 4 2 7 5 2" xfId="656"/>
    <cellStyle name="Normal 4 2 7 5 3" xfId="657"/>
    <cellStyle name="Normal 4 2 7 6" xfId="658"/>
    <cellStyle name="Normal 4 2 7 7" xfId="659"/>
    <cellStyle name="Normal 4 2 8" xfId="239"/>
    <cellStyle name="Normal 4 2 8 2" xfId="240"/>
    <cellStyle name="Normal 4 2 8 3" xfId="660"/>
    <cellStyle name="Normal 4 2 9" xfId="241"/>
    <cellStyle name="Normal 4 2 9 2" xfId="242"/>
    <cellStyle name="Normal 4 2 9 3" xfId="661"/>
    <cellStyle name="Normal 4 3" xfId="243"/>
    <cellStyle name="Normal 4 3 2" xfId="244"/>
    <cellStyle name="Normal 4 3 2 2" xfId="245"/>
    <cellStyle name="Normal 4 3 2 2 2" xfId="246"/>
    <cellStyle name="Normal 4 3 2 2 2 2" xfId="1397"/>
    <cellStyle name="Normal 4 3 2 2 3" xfId="662"/>
    <cellStyle name="Normal 4 3 2 3" xfId="247"/>
    <cellStyle name="Normal 4 3 2 3 2" xfId="248"/>
    <cellStyle name="Normal 4 3 2 3 2 2" xfId="1398"/>
    <cellStyle name="Normal 4 3 2 3 3" xfId="663"/>
    <cellStyle name="Normal 4 3 2 4" xfId="249"/>
    <cellStyle name="Normal 4 3 2 4 2" xfId="664"/>
    <cellStyle name="Normal 4 3 2 4 3" xfId="665"/>
    <cellStyle name="Normal 4 3 2 5" xfId="250"/>
    <cellStyle name="Normal 4 3 2 5 2" xfId="666"/>
    <cellStyle name="Normal 4 3 2 5 3" xfId="667"/>
    <cellStyle name="Normal 4 3 2 6" xfId="668"/>
    <cellStyle name="Normal 4 3 2 7" xfId="669"/>
    <cellStyle name="Normal 4 3 3" xfId="251"/>
    <cellStyle name="Normal 4 3 3 2" xfId="252"/>
    <cellStyle name="Normal 4 3 3 2 2" xfId="1399"/>
    <cellStyle name="Normal 4 3 3 3" xfId="670"/>
    <cellStyle name="Normal 4 3 4" xfId="253"/>
    <cellStyle name="Normal 4 3 4 2" xfId="254"/>
    <cellStyle name="Normal 4 3 4 2 2" xfId="1400"/>
    <cellStyle name="Normal 4 3 4 3" xfId="671"/>
    <cellStyle name="Normal 4 3 5" xfId="255"/>
    <cellStyle name="Normal 4 3 5 2" xfId="672"/>
    <cellStyle name="Normal 4 3 5 3" xfId="673"/>
    <cellStyle name="Normal 4 3 6" xfId="256"/>
    <cellStyle name="Normal 4 3 6 2" xfId="674"/>
    <cellStyle name="Normal 4 3 6 3" xfId="675"/>
    <cellStyle name="Normal 4 3 7" xfId="676"/>
    <cellStyle name="Normal 4 3 8" xfId="677"/>
    <cellStyle name="Normal 4 4" xfId="257"/>
    <cellStyle name="Normal 4 4 2" xfId="258"/>
    <cellStyle name="Normal 4 4 2 2" xfId="259"/>
    <cellStyle name="Normal 4 4 2 2 2" xfId="260"/>
    <cellStyle name="Normal 4 4 2 2 3" xfId="678"/>
    <cellStyle name="Normal 4 4 2 3" xfId="261"/>
    <cellStyle name="Normal 4 4 2 3 2" xfId="262"/>
    <cellStyle name="Normal 4 4 2 3 3" xfId="679"/>
    <cellStyle name="Normal 4 4 2 4" xfId="263"/>
    <cellStyle name="Normal 4 4 2 4 2" xfId="680"/>
    <cellStyle name="Normal 4 4 2 4 3" xfId="681"/>
    <cellStyle name="Normal 4 4 2 5" xfId="264"/>
    <cellStyle name="Normal 4 4 2 5 2" xfId="682"/>
    <cellStyle name="Normal 4 4 2 5 3" xfId="683"/>
    <cellStyle name="Normal 4 4 2 6" xfId="684"/>
    <cellStyle name="Normal 4 4 2 7" xfId="685"/>
    <cellStyle name="Normal 4 4 3" xfId="265"/>
    <cellStyle name="Normal 4 4 3 2" xfId="266"/>
    <cellStyle name="Normal 4 4 3 2 2" xfId="1401"/>
    <cellStyle name="Normal 4 4 3 3" xfId="686"/>
    <cellStyle name="Normal 4 4 4" xfId="267"/>
    <cellStyle name="Normal 4 4 4 2" xfId="268"/>
    <cellStyle name="Normal 4 4 4 3" xfId="687"/>
    <cellStyle name="Normal 4 4 5" xfId="269"/>
    <cellStyle name="Normal 4 4 5 2" xfId="688"/>
    <cellStyle name="Normal 4 4 5 3" xfId="689"/>
    <cellStyle name="Normal 4 4 6" xfId="270"/>
    <cellStyle name="Normal 4 4 6 2" xfId="690"/>
    <cellStyle name="Normal 4 4 6 3" xfId="691"/>
    <cellStyle name="Normal 4 4 7" xfId="692"/>
    <cellStyle name="Normal 4 4 8" xfId="693"/>
    <cellStyle name="Normal 4 5" xfId="271"/>
    <cellStyle name="Normal 4 5 2" xfId="272"/>
    <cellStyle name="Normal 4 5 2 2" xfId="273"/>
    <cellStyle name="Normal 4 5 2 2 2" xfId="274"/>
    <cellStyle name="Normal 4 5 2 2 2 2" xfId="1590"/>
    <cellStyle name="Normal 4 5 2 2 3" xfId="694"/>
    <cellStyle name="Normal 4 5 2 2 4" xfId="1575"/>
    <cellStyle name="Normal 4 5 2 3" xfId="275"/>
    <cellStyle name="Normal 4 5 2 3 2" xfId="276"/>
    <cellStyle name="Normal 4 5 2 3 3" xfId="695"/>
    <cellStyle name="Normal 4 5 2 4" xfId="277"/>
    <cellStyle name="Normal 4 5 2 4 2" xfId="696"/>
    <cellStyle name="Normal 4 5 2 4 3" xfId="697"/>
    <cellStyle name="Normal 4 5 2 5" xfId="278"/>
    <cellStyle name="Normal 4 5 2 5 2" xfId="698"/>
    <cellStyle name="Normal 4 5 2 5 3" xfId="699"/>
    <cellStyle name="Normal 4 5 2 6" xfId="700"/>
    <cellStyle name="Normal 4 5 2 7" xfId="701"/>
    <cellStyle name="Normal 4 5 3" xfId="279"/>
    <cellStyle name="Normal 4 5 3 2" xfId="280"/>
    <cellStyle name="Normal 4 5 3 3" xfId="702"/>
    <cellStyle name="Normal 4 5 4" xfId="281"/>
    <cellStyle name="Normal 4 5 4 2" xfId="282"/>
    <cellStyle name="Normal 4 5 4 3" xfId="703"/>
    <cellStyle name="Normal 4 5 4 4" xfId="1574"/>
    <cellStyle name="Normal 4 5 5" xfId="283"/>
    <cellStyle name="Normal 4 5 5 2" xfId="704"/>
    <cellStyle name="Normal 4 5 5 3" xfId="705"/>
    <cellStyle name="Normal 4 5 6" xfId="284"/>
    <cellStyle name="Normal 4 5 6 2" xfId="706"/>
    <cellStyle name="Normal 4 5 6 3" xfId="707"/>
    <cellStyle name="Normal 4 5 7" xfId="708"/>
    <cellStyle name="Normal 4 5 8" xfId="709"/>
    <cellStyle name="Normal 4 5 9" xfId="1563"/>
    <cellStyle name="Normal 4 6" xfId="285"/>
    <cellStyle name="Normal 4 6 2" xfId="286"/>
    <cellStyle name="Normal 4 6 2 2" xfId="287"/>
    <cellStyle name="Normal 4 6 2 2 2" xfId="288"/>
    <cellStyle name="Normal 4 6 2 2 3" xfId="710"/>
    <cellStyle name="Normal 4 6 2 3" xfId="289"/>
    <cellStyle name="Normal 4 6 2 3 2" xfId="290"/>
    <cellStyle name="Normal 4 6 2 3 3" xfId="711"/>
    <cellStyle name="Normal 4 6 2 4" xfId="291"/>
    <cellStyle name="Normal 4 6 2 4 2" xfId="712"/>
    <cellStyle name="Normal 4 6 2 4 3" xfId="713"/>
    <cellStyle name="Normal 4 6 2 5" xfId="292"/>
    <cellStyle name="Normal 4 6 2 5 2" xfId="714"/>
    <cellStyle name="Normal 4 6 2 5 3" xfId="715"/>
    <cellStyle name="Normal 4 6 2 6" xfId="716"/>
    <cellStyle name="Normal 4 6 2 7" xfId="717"/>
    <cellStyle name="Normal 4 6 3" xfId="293"/>
    <cellStyle name="Normal 4 6 3 2" xfId="294"/>
    <cellStyle name="Normal 4 6 3 3" xfId="718"/>
    <cellStyle name="Normal 4 6 4" xfId="295"/>
    <cellStyle name="Normal 4 6 4 2" xfId="296"/>
    <cellStyle name="Normal 4 6 4 3" xfId="719"/>
    <cellStyle name="Normal 4 6 5" xfId="297"/>
    <cellStyle name="Normal 4 6 5 2" xfId="720"/>
    <cellStyle name="Normal 4 6 5 3" xfId="721"/>
    <cellStyle name="Normal 4 6 6" xfId="298"/>
    <cellStyle name="Normal 4 6 6 2" xfId="722"/>
    <cellStyle name="Normal 4 6 6 3" xfId="723"/>
    <cellStyle name="Normal 4 6 7" xfId="724"/>
    <cellStyle name="Normal 4 6 8" xfId="725"/>
    <cellStyle name="Normal 4 7" xfId="299"/>
    <cellStyle name="Normal 4 7 2" xfId="300"/>
    <cellStyle name="Normal 4 7 2 2" xfId="301"/>
    <cellStyle name="Normal 4 7 2 2 2" xfId="302"/>
    <cellStyle name="Normal 4 7 2 2 3" xfId="726"/>
    <cellStyle name="Normal 4 7 2 3" xfId="303"/>
    <cellStyle name="Normal 4 7 2 3 2" xfId="304"/>
    <cellStyle name="Normal 4 7 2 3 3" xfId="727"/>
    <cellStyle name="Normal 4 7 2 4" xfId="305"/>
    <cellStyle name="Normal 4 7 2 4 2" xfId="728"/>
    <cellStyle name="Normal 4 7 2 4 3" xfId="729"/>
    <cellStyle name="Normal 4 7 2 5" xfId="306"/>
    <cellStyle name="Normal 4 7 2 5 2" xfId="730"/>
    <cellStyle name="Normal 4 7 2 5 3" xfId="731"/>
    <cellStyle name="Normal 4 7 2 6" xfId="732"/>
    <cellStyle name="Normal 4 7 2 7" xfId="733"/>
    <cellStyle name="Normal 4 7 3" xfId="307"/>
    <cellStyle name="Normal 4 7 3 2" xfId="308"/>
    <cellStyle name="Normal 4 7 3 3" xfId="734"/>
    <cellStyle name="Normal 4 7 4" xfId="309"/>
    <cellStyle name="Normal 4 7 4 2" xfId="310"/>
    <cellStyle name="Normal 4 7 4 3" xfId="735"/>
    <cellStyle name="Normal 4 7 5" xfId="311"/>
    <cellStyle name="Normal 4 7 5 2" xfId="736"/>
    <cellStyle name="Normal 4 7 5 3" xfId="737"/>
    <cellStyle name="Normal 4 7 6" xfId="312"/>
    <cellStyle name="Normal 4 7 6 2" xfId="738"/>
    <cellStyle name="Normal 4 7 6 3" xfId="739"/>
    <cellStyle name="Normal 4 7 7" xfId="740"/>
    <cellStyle name="Normal 4 7 8" xfId="741"/>
    <cellStyle name="Normal 4 8" xfId="313"/>
    <cellStyle name="Normal 4 8 2" xfId="314"/>
    <cellStyle name="Normal 4 8 2 2" xfId="315"/>
    <cellStyle name="Normal 4 8 2 2 2" xfId="316"/>
    <cellStyle name="Normal 4 8 2 2 3" xfId="742"/>
    <cellStyle name="Normal 4 8 2 3" xfId="317"/>
    <cellStyle name="Normal 4 8 2 3 2" xfId="318"/>
    <cellStyle name="Normal 4 8 2 3 3" xfId="743"/>
    <cellStyle name="Normal 4 8 2 4" xfId="319"/>
    <cellStyle name="Normal 4 8 2 4 2" xfId="744"/>
    <cellStyle name="Normal 4 8 2 4 3" xfId="745"/>
    <cellStyle name="Normal 4 8 2 5" xfId="320"/>
    <cellStyle name="Normal 4 8 2 5 2" xfId="746"/>
    <cellStyle name="Normal 4 8 2 5 3" xfId="747"/>
    <cellStyle name="Normal 4 8 2 6" xfId="748"/>
    <cellStyle name="Normal 4 8 2 7" xfId="749"/>
    <cellStyle name="Normal 4 8 2 8" xfId="1569"/>
    <cellStyle name="Normal 4 8 3" xfId="321"/>
    <cellStyle name="Normal 4 8 3 2" xfId="322"/>
    <cellStyle name="Normal 4 8 3 3" xfId="750"/>
    <cellStyle name="Normal 4 8 4" xfId="323"/>
    <cellStyle name="Normal 4 8 4 2" xfId="324"/>
    <cellStyle name="Normal 4 8 4 3" xfId="751"/>
    <cellStyle name="Normal 4 8 5" xfId="325"/>
    <cellStyle name="Normal 4 8 5 2" xfId="752"/>
    <cellStyle name="Normal 4 8 5 3" xfId="753"/>
    <cellStyle name="Normal 4 8 6" xfId="326"/>
    <cellStyle name="Normal 4 8 6 2" xfId="754"/>
    <cellStyle name="Normal 4 8 6 3" xfId="755"/>
    <cellStyle name="Normal 4 8 7" xfId="756"/>
    <cellStyle name="Normal 4 8 8" xfId="757"/>
    <cellStyle name="Normal 4 8 9" xfId="1567"/>
    <cellStyle name="Normal 4 9" xfId="327"/>
    <cellStyle name="Normal 4 9 2" xfId="328"/>
    <cellStyle name="Normal 4 9 2 2" xfId="329"/>
    <cellStyle name="Normal 4 9 2 2 2" xfId="330"/>
    <cellStyle name="Normal 4 9 2 2 3" xfId="758"/>
    <cellStyle name="Normal 4 9 2 3" xfId="331"/>
    <cellStyle name="Normal 4 9 2 3 2" xfId="332"/>
    <cellStyle name="Normal 4 9 2 3 3" xfId="759"/>
    <cellStyle name="Normal 4 9 2 4" xfId="333"/>
    <cellStyle name="Normal 4 9 2 4 2" xfId="760"/>
    <cellStyle name="Normal 4 9 2 4 3" xfId="761"/>
    <cellStyle name="Normal 4 9 2 5" xfId="334"/>
    <cellStyle name="Normal 4 9 2 5 2" xfId="762"/>
    <cellStyle name="Normal 4 9 2 5 3" xfId="763"/>
    <cellStyle name="Normal 4 9 2 6" xfId="764"/>
    <cellStyle name="Normal 4 9 2 7" xfId="765"/>
    <cellStyle name="Normal 4 9 3" xfId="335"/>
    <cellStyle name="Normal 4 9 3 2" xfId="336"/>
    <cellStyle name="Normal 4 9 3 3" xfId="766"/>
    <cellStyle name="Normal 4 9 4" xfId="337"/>
    <cellStyle name="Normal 4 9 4 2" xfId="338"/>
    <cellStyle name="Normal 4 9 4 3" xfId="767"/>
    <cellStyle name="Normal 4 9 5" xfId="339"/>
    <cellStyle name="Normal 4 9 5 2" xfId="768"/>
    <cellStyle name="Normal 4 9 5 3" xfId="769"/>
    <cellStyle name="Normal 4 9 6" xfId="340"/>
    <cellStyle name="Normal 4 9 6 2" xfId="770"/>
    <cellStyle name="Normal 4 9 6 3" xfId="771"/>
    <cellStyle name="Normal 4 9 7" xfId="772"/>
    <cellStyle name="Normal 4 9 8" xfId="773"/>
    <cellStyle name="Normal 4 9 9" xfId="1566"/>
    <cellStyle name="Normal 5" xfId="341"/>
    <cellStyle name="Normal 5 2" xfId="342"/>
    <cellStyle name="Normal 5 2 2" xfId="924"/>
    <cellStyle name="Normal 5 2 2 2" xfId="1402"/>
    <cellStyle name="Normal 5 2 2 2 2" xfId="1403"/>
    <cellStyle name="Normal 5 2 2 2 2 2" xfId="1404"/>
    <cellStyle name="Normal 5 2 2 2 2 2 2" xfId="1405"/>
    <cellStyle name="Normal 5 2 2 2 2 3" xfId="1406"/>
    <cellStyle name="Normal 5 2 2 2 3" xfId="1407"/>
    <cellStyle name="Normal 5 2 2 2 3 2" xfId="1408"/>
    <cellStyle name="Normal 5 2 2 2 4" xfId="1409"/>
    <cellStyle name="Normal 5 2 2 3" xfId="1410"/>
    <cellStyle name="Normal 5 2 2 3 2" xfId="1411"/>
    <cellStyle name="Normal 5 2 2 3 2 2" xfId="1412"/>
    <cellStyle name="Normal 5 2 2 3 3" xfId="1413"/>
    <cellStyle name="Normal 5 2 2 4" xfId="1414"/>
    <cellStyle name="Normal 5 2 2 4 2" xfId="1415"/>
    <cellStyle name="Normal 5 2 2 5" xfId="1416"/>
    <cellStyle name="Normal 5 2 3" xfId="775"/>
    <cellStyle name="Normal 5 2 3 2" xfId="1417"/>
    <cellStyle name="Normal 5 2 3 2 2" xfId="1418"/>
    <cellStyle name="Normal 5 2 3 2 2 2" xfId="1419"/>
    <cellStyle name="Normal 5 2 3 2 3" xfId="1420"/>
    <cellStyle name="Normal 5 2 3 3" xfId="1421"/>
    <cellStyle name="Normal 5 2 3 3 2" xfId="1422"/>
    <cellStyle name="Normal 5 2 3 4" xfId="1423"/>
    <cellStyle name="Normal 5 2 4" xfId="463"/>
    <cellStyle name="Normal 5 2 4 2" xfId="1424"/>
    <cellStyle name="Normal 5 2 4 2 2" xfId="1425"/>
    <cellStyle name="Normal 5 2 4 3" xfId="1426"/>
    <cellStyle name="Normal 5 2 5" xfId="1427"/>
    <cellStyle name="Normal 5 2 5 2" xfId="1428"/>
    <cellStyle name="Normal 5 2 6" xfId="1429"/>
    <cellStyle name="Normal 5 2 7" xfId="1430"/>
    <cellStyle name="Normal 5 3" xfId="343"/>
    <cellStyle name="Normal 5 3 2" xfId="344"/>
    <cellStyle name="Normal 5 3 2 2" xfId="1431"/>
    <cellStyle name="Normal 5 3 2 2 2" xfId="1432"/>
    <cellStyle name="Normal 5 3 2 2 2 2" xfId="1433"/>
    <cellStyle name="Normal 5 3 2 2 3" xfId="1434"/>
    <cellStyle name="Normal 5 3 2 3" xfId="1435"/>
    <cellStyle name="Normal 5 3 2 3 2" xfId="1436"/>
    <cellStyle name="Normal 5 3 2 4" xfId="1437"/>
    <cellStyle name="Normal 5 3 3" xfId="776"/>
    <cellStyle name="Normal 5 3 3 2" xfId="1438"/>
    <cellStyle name="Normal 5 3 3 2 2" xfId="1439"/>
    <cellStyle name="Normal 5 3 3 3" xfId="1440"/>
    <cellStyle name="Normal 5 3 4" xfId="1441"/>
    <cellStyle name="Normal 5 3 4 2" xfId="1442"/>
    <cellStyle name="Normal 5 3 5" xfId="1443"/>
    <cellStyle name="Normal 5 4" xfId="345"/>
    <cellStyle name="Normal 5 4 2" xfId="346"/>
    <cellStyle name="Normal 5 4 2 2" xfId="1444"/>
    <cellStyle name="Normal 5 4 2 2 2" xfId="1445"/>
    <cellStyle name="Normal 5 4 2 3" xfId="1446"/>
    <cellStyle name="Normal 5 4 3" xfId="777"/>
    <cellStyle name="Normal 5 4 3 2" xfId="1447"/>
    <cellStyle name="Normal 5 4 4" xfId="1448"/>
    <cellStyle name="Normal 5 5" xfId="347"/>
    <cellStyle name="Normal 5 5 2" xfId="348"/>
    <cellStyle name="Normal 5 5 2 2" xfId="1449"/>
    <cellStyle name="Normal 5 5 3" xfId="778"/>
    <cellStyle name="Normal 5 6" xfId="349"/>
    <cellStyle name="Normal 5 6 2" xfId="779"/>
    <cellStyle name="Normal 5 6 3" xfId="780"/>
    <cellStyle name="Normal 5 7" xfId="781"/>
    <cellStyle name="Normal 5 8" xfId="774"/>
    <cellStyle name="Normal 6" xfId="350"/>
    <cellStyle name="Normal 6 2" xfId="351"/>
    <cellStyle name="Normal 6 2 2" xfId="925"/>
    <cellStyle name="Normal 6 2 2 2" xfId="1450"/>
    <cellStyle name="Normal 6 2 2 2 2" xfId="1451"/>
    <cellStyle name="Normal 6 2 2 3" xfId="1452"/>
    <cellStyle name="Normal 6 2 3" xfId="783"/>
    <cellStyle name="Normal 6 2 3 2" xfId="1453"/>
    <cellStyle name="Normal 6 2 4" xfId="462"/>
    <cellStyle name="Normal 6 2 4 2" xfId="1454"/>
    <cellStyle name="Normal 6 2 5" xfId="1455"/>
    <cellStyle name="Normal 6 2 5 2" xfId="1456"/>
    <cellStyle name="Normal 6 2 5 3" xfId="1457"/>
    <cellStyle name="Normal 6 2 6" xfId="1458"/>
    <cellStyle name="Normal 6 3" xfId="352"/>
    <cellStyle name="Normal 6 3 2" xfId="353"/>
    <cellStyle name="Normal 6 3 2 2" xfId="785"/>
    <cellStyle name="Normal 6 3 2 3" xfId="786"/>
    <cellStyle name="Normal 6 3 3" xfId="787"/>
    <cellStyle name="Normal 6 3 3 2" xfId="1459"/>
    <cellStyle name="Normal 6 3 4" xfId="788"/>
    <cellStyle name="Normal 6 3 5" xfId="784"/>
    <cellStyle name="Normal 6 4" xfId="354"/>
    <cellStyle name="Normal 6 4 2" xfId="355"/>
    <cellStyle name="Normal 6 4 2 2" xfId="791"/>
    <cellStyle name="Normal 6 4 2 3" xfId="792"/>
    <cellStyle name="Normal 6 4 2 4" xfId="790"/>
    <cellStyle name="Normal 6 4 3" xfId="356"/>
    <cellStyle name="Normal 6 4 3 2" xfId="794"/>
    <cellStyle name="Normal 6 4 3 3" xfId="795"/>
    <cellStyle name="Normal 6 4 3 4" xfId="793"/>
    <cellStyle name="Normal 6 4 4" xfId="796"/>
    <cellStyle name="Normal 6 4 5" xfId="797"/>
    <cellStyle name="Normal 6 4 6" xfId="789"/>
    <cellStyle name="Normal 6 5" xfId="357"/>
    <cellStyle name="Normal 6 5 2" xfId="1460"/>
    <cellStyle name="Normal 6 6" xfId="782"/>
    <cellStyle name="Normal 6 6 2" xfId="1461"/>
    <cellStyle name="Normal 6 6 3" xfId="1462"/>
    <cellStyle name="Normal 6 7" xfId="1463"/>
    <cellStyle name="Normal 7" xfId="358"/>
    <cellStyle name="Normal 7 10" xfId="798"/>
    <cellStyle name="Normal 7 2" xfId="359"/>
    <cellStyle name="Normal 7 2 2" xfId="360"/>
    <cellStyle name="Normal 7 2 2 2" xfId="361"/>
    <cellStyle name="Normal 7 2 2 2 2" xfId="1464"/>
    <cellStyle name="Normal 7 2 2 3" xfId="799"/>
    <cellStyle name="Normal 7 2 2 3 2" xfId="1465"/>
    <cellStyle name="Normal 7 2 2 4" xfId="470"/>
    <cellStyle name="Normal 7 2 2 4 2" xfId="915"/>
    <cellStyle name="Normal 7 2 3" xfId="362"/>
    <cellStyle name="Normal 7 2 3 2" xfId="363"/>
    <cellStyle name="Normal 7 2 3 3" xfId="800"/>
    <cellStyle name="Normal 7 2 4" xfId="364"/>
    <cellStyle name="Normal 7 2 4 2" xfId="801"/>
    <cellStyle name="Normal 7 2 4 3" xfId="802"/>
    <cellStyle name="Normal 7 2 5" xfId="365"/>
    <cellStyle name="Normal 7 2 5 2" xfId="803"/>
    <cellStyle name="Normal 7 2 5 2 2" xfId="1588"/>
    <cellStyle name="Normal 7 2 5 3" xfId="804"/>
    <cellStyle name="Normal 7 2 5 4" xfId="1573"/>
    <cellStyle name="Normal 7 2 6" xfId="805"/>
    <cellStyle name="Normal 7 2 6 2" xfId="1585"/>
    <cellStyle name="Normal 7 2 7" xfId="806"/>
    <cellStyle name="Normal 7 2 8" xfId="472"/>
    <cellStyle name="Normal 7 3" xfId="366"/>
    <cellStyle name="Normal 7 3 2" xfId="1466"/>
    <cellStyle name="Normal 7 3 2 2" xfId="1467"/>
    <cellStyle name="Normal 7 3 3" xfId="1468"/>
    <cellStyle name="Normal 7 3 3 2" xfId="1469"/>
    <cellStyle name="Normal 7 3 4" xfId="1470"/>
    <cellStyle name="Normal 7 4" xfId="367"/>
    <cellStyle name="Normal 7 4 2" xfId="368"/>
    <cellStyle name="Normal 7 4 2 2" xfId="807"/>
    <cellStyle name="Normal 7 4 2 3" xfId="808"/>
    <cellStyle name="Normal 7 4 3" xfId="809"/>
    <cellStyle name="Normal 7 4 4" xfId="810"/>
    <cellStyle name="Normal 7 5" xfId="369"/>
    <cellStyle name="Normal 7 5 2" xfId="370"/>
    <cellStyle name="Normal 7 5 3" xfId="811"/>
    <cellStyle name="Normal 7 6" xfId="371"/>
    <cellStyle name="Normal 7 6 2" xfId="372"/>
    <cellStyle name="Normal 7 6 2 2" xfId="1586"/>
    <cellStyle name="Normal 7 6 3" xfId="812"/>
    <cellStyle name="Normal 7 6 4" xfId="1571"/>
    <cellStyle name="Normal 7 7" xfId="373"/>
    <cellStyle name="Normal 7 7 2" xfId="813"/>
    <cellStyle name="Normal 7 7 3" xfId="814"/>
    <cellStyle name="Normal 7 7 4" xfId="1583"/>
    <cellStyle name="Normal 7 8" xfId="815"/>
    <cellStyle name="Normal 7 9" xfId="911"/>
    <cellStyle name="Normal 8" xfId="374"/>
    <cellStyle name="Normal 8 2" xfId="375"/>
    <cellStyle name="Normal 8 2 2" xfId="1471"/>
    <cellStyle name="Normal 8 2 2 2" xfId="1472"/>
    <cellStyle name="Normal 8 2 2 2 2" xfId="1473"/>
    <cellStyle name="Normal 8 2 2 3" xfId="1474"/>
    <cellStyle name="Normal 8 2 3" xfId="1475"/>
    <cellStyle name="Normal 8 2 3 2" xfId="1476"/>
    <cellStyle name="Normal 8 2 4" xfId="1477"/>
    <cellStyle name="Normal 8 2 4 2" xfId="1478"/>
    <cellStyle name="Normal 8 2 5" xfId="1479"/>
    <cellStyle name="Normal 8 2 5 2" xfId="1480"/>
    <cellStyle name="Normal 8 2 5 3" xfId="1481"/>
    <cellStyle name="Normal 8 2 6" xfId="1482"/>
    <cellStyle name="Normal 8 3" xfId="376"/>
    <cellStyle name="Normal 8 3 2" xfId="377"/>
    <cellStyle name="Normal 8 3 2 2" xfId="817"/>
    <cellStyle name="Normal 8 3 2 3" xfId="818"/>
    <cellStyle name="Normal 8 3 3" xfId="819"/>
    <cellStyle name="Normal 8 3 3 2" xfId="1483"/>
    <cellStyle name="Normal 8 3 4" xfId="820"/>
    <cellStyle name="Normal 8 4" xfId="378"/>
    <cellStyle name="Normal 8 4 2" xfId="379"/>
    <cellStyle name="Normal 8 4 3" xfId="821"/>
    <cellStyle name="Normal 8 5" xfId="380"/>
    <cellStyle name="Normal 8 5 2" xfId="381"/>
    <cellStyle name="Normal 8 5 3" xfId="822"/>
    <cellStyle name="Normal 8 6" xfId="382"/>
    <cellStyle name="Normal 8 6 2" xfId="823"/>
    <cellStyle name="Normal 8 6 2 2" xfId="1587"/>
    <cellStyle name="Normal 8 6 3" xfId="824"/>
    <cellStyle name="Normal 8 6 4" xfId="1572"/>
    <cellStyle name="Normal 8 7" xfId="825"/>
    <cellStyle name="Normal 8 7 2" xfId="1584"/>
    <cellStyle name="Normal 8 8" xfId="917"/>
    <cellStyle name="Normal 8 9" xfId="816"/>
    <cellStyle name="Normal 9" xfId="383"/>
    <cellStyle name="Normal 9 2" xfId="384"/>
    <cellStyle name="Normal 9 2 2" xfId="1484"/>
    <cellStyle name="Normal 9 2 2 2" xfId="1485"/>
    <cellStyle name="Normal 9 2 2 2 2" xfId="1486"/>
    <cellStyle name="Normal 9 2 2 3" xfId="1487"/>
    <cellStyle name="Normal 9 2 2 3 2" xfId="1488"/>
    <cellStyle name="Normal 9 2 2 4" xfId="1489"/>
    <cellStyle name="Normal 9 2 3" xfId="1490"/>
    <cellStyle name="Normal 9 2 3 2" xfId="1491"/>
    <cellStyle name="Normal 9 2 4" xfId="1492"/>
    <cellStyle name="Normal 9 2 4 2" xfId="1493"/>
    <cellStyle name="Normal 9 2 5" xfId="1494"/>
    <cellStyle name="Normal 9 3" xfId="385"/>
    <cellStyle name="Normal 9 3 2" xfId="386"/>
    <cellStyle name="Normal 9 3 2 2" xfId="1495"/>
    <cellStyle name="Normal 9 3 2 2 2" xfId="1496"/>
    <cellStyle name="Normal 9 3 2 3" xfId="1497"/>
    <cellStyle name="Normal 9 3 2 3 2" xfId="1498"/>
    <cellStyle name="Normal 9 3 2 4" xfId="1499"/>
    <cellStyle name="Normal 9 3 3" xfId="827"/>
    <cellStyle name="Normal 9 3 3 2" xfId="1500"/>
    <cellStyle name="Normal 9 3 4" xfId="1501"/>
    <cellStyle name="Normal 9 3 4 2" xfId="1502"/>
    <cellStyle name="Normal 9 3 5" xfId="1503"/>
    <cellStyle name="Normal 9 4" xfId="387"/>
    <cellStyle name="Normal 9 4 2" xfId="388"/>
    <cellStyle name="Normal 9 4 2 2" xfId="1504"/>
    <cellStyle name="Normal 9 4 2 2 2" xfId="1505"/>
    <cellStyle name="Normal 9 4 2 3" xfId="1506"/>
    <cellStyle name="Normal 9 4 3" xfId="828"/>
    <cellStyle name="Normal 9 4 3 2" xfId="1507"/>
    <cellStyle name="Normal 9 4 4" xfId="1508"/>
    <cellStyle name="Normal 9 4 4 2" xfId="1509"/>
    <cellStyle name="Normal 9 4 5" xfId="1510"/>
    <cellStyle name="Normal 9 5" xfId="389"/>
    <cellStyle name="Normal 9 5 2" xfId="390"/>
    <cellStyle name="Normal 9 5 2 2" xfId="1511"/>
    <cellStyle name="Normal 9 5 3" xfId="829"/>
    <cellStyle name="Normal 9 6" xfId="391"/>
    <cellStyle name="Normal 9 6 2" xfId="830"/>
    <cellStyle name="Normal 9 6 3" xfId="831"/>
    <cellStyle name="Normal 9 7" xfId="832"/>
    <cellStyle name="Normal 9 7 2" xfId="1512"/>
    <cellStyle name="Normal 9 8" xfId="918"/>
    <cellStyle name="Normal 9 9" xfId="826"/>
    <cellStyle name="Normal_calc-16-week" xfId="1593"/>
    <cellStyle name="Note" xfId="1528" builtinId="10" customBuiltin="1"/>
    <cellStyle name="Note 2" xfId="1513"/>
    <cellStyle name="Output" xfId="1524" builtinId="21" customBuiltin="1"/>
    <cellStyle name="Percent" xfId="1591" builtinId="5"/>
    <cellStyle name="Percent 2" xfId="392"/>
    <cellStyle name="Percent 2 2" xfId="393"/>
    <cellStyle name="Percent 2 3" xfId="394"/>
    <cellStyle name="Percent 2 4" xfId="898"/>
    <cellStyle name="Percent 3" xfId="395"/>
    <cellStyle name="Percent 3 2" xfId="396"/>
    <cellStyle name="Percent 3 2 2" xfId="926"/>
    <cellStyle name="Percent 3 2 3" xfId="834"/>
    <cellStyle name="Percent 3 2 4" xfId="465"/>
    <cellStyle name="Percent 3 3" xfId="397"/>
    <cellStyle name="Percent 3 3 2" xfId="398"/>
    <cellStyle name="Percent 3 3 3" xfId="835"/>
    <cellStyle name="Percent 3 4" xfId="399"/>
    <cellStyle name="Percent 3 4 2" xfId="400"/>
    <cellStyle name="Percent 3 4 3" xfId="836"/>
    <cellStyle name="Percent 3 5" xfId="401"/>
    <cellStyle name="Percent 3 5 2" xfId="837"/>
    <cellStyle name="Percent 3 5 3" xfId="838"/>
    <cellStyle name="Percent 3 6" xfId="402"/>
    <cellStyle name="Percent 3 6 2" xfId="839"/>
    <cellStyle name="Percent 3 6 3" xfId="840"/>
    <cellStyle name="Percent 3 7" xfId="841"/>
    <cellStyle name="Percent 3 8" xfId="833"/>
    <cellStyle name="Percent 4" xfId="403"/>
    <cellStyle name="Percent 4 2" xfId="404"/>
    <cellStyle name="Percent 4 2 2" xfId="405"/>
    <cellStyle name="Percent 4 2 2 2" xfId="406"/>
    <cellStyle name="Percent 4 2 2 2 2" xfId="407"/>
    <cellStyle name="Percent 4 2 2 2 3" xfId="842"/>
    <cellStyle name="Percent 4 2 2 3" xfId="408"/>
    <cellStyle name="Percent 4 2 2 3 2" xfId="409"/>
    <cellStyle name="Percent 4 2 2 3 3" xfId="843"/>
    <cellStyle name="Percent 4 2 2 4" xfId="410"/>
    <cellStyle name="Percent 4 2 2 4 2" xfId="844"/>
    <cellStyle name="Percent 4 2 2 4 3" xfId="845"/>
    <cellStyle name="Percent 4 2 2 5" xfId="411"/>
    <cellStyle name="Percent 4 2 2 5 2" xfId="846"/>
    <cellStyle name="Percent 4 2 2 5 3" xfId="847"/>
    <cellStyle name="Percent 4 2 2 6" xfId="848"/>
    <cellStyle name="Percent 4 2 2 7" xfId="849"/>
    <cellStyle name="Percent 4 2 3" xfId="412"/>
    <cellStyle name="Percent 4 2 3 2" xfId="413"/>
    <cellStyle name="Percent 4 2 3 3" xfId="850"/>
    <cellStyle name="Percent 4 2 4" xfId="414"/>
    <cellStyle name="Percent 4 2 4 2" xfId="415"/>
    <cellStyle name="Percent 4 2 4 3" xfId="851"/>
    <cellStyle name="Percent 4 2 5" xfId="416"/>
    <cellStyle name="Percent 4 2 5 2" xfId="852"/>
    <cellStyle name="Percent 4 2 5 3" xfId="853"/>
    <cellStyle name="Percent 4 2 6" xfId="417"/>
    <cellStyle name="Percent 4 2 6 2" xfId="854"/>
    <cellStyle name="Percent 4 2 6 3" xfId="855"/>
    <cellStyle name="Percent 4 2 7" xfId="856"/>
    <cellStyle name="Percent 4 2 8" xfId="857"/>
    <cellStyle name="Percent 4 3" xfId="418"/>
    <cellStyle name="Percent 4 3 2" xfId="419"/>
    <cellStyle name="Percent 4 3 2 2" xfId="420"/>
    <cellStyle name="Percent 4 3 2 3" xfId="858"/>
    <cellStyle name="Percent 4 3 3" xfId="421"/>
    <cellStyle name="Percent 4 3 3 2" xfId="422"/>
    <cellStyle name="Percent 4 3 3 3" xfId="859"/>
    <cellStyle name="Percent 4 3 4" xfId="423"/>
    <cellStyle name="Percent 4 3 4 2" xfId="860"/>
    <cellStyle name="Percent 4 3 4 3" xfId="861"/>
    <cellStyle name="Percent 4 3 5" xfId="424"/>
    <cellStyle name="Percent 4 3 5 2" xfId="862"/>
    <cellStyle name="Percent 4 3 5 3" xfId="863"/>
    <cellStyle name="Percent 4 3 6" xfId="864"/>
    <cellStyle name="Percent 4 3 7" xfId="865"/>
    <cellStyle name="Percent 4 4" xfId="425"/>
    <cellStyle name="Percent 4 4 2" xfId="426"/>
    <cellStyle name="Percent 4 4 3" xfId="866"/>
    <cellStyle name="Percent 4 5" xfId="427"/>
    <cellStyle name="Percent 4 5 2" xfId="428"/>
    <cellStyle name="Percent 4 5 3" xfId="867"/>
    <cellStyle name="Percent 4 6" xfId="429"/>
    <cellStyle name="Percent 4 6 2" xfId="868"/>
    <cellStyle name="Percent 4 6 3" xfId="869"/>
    <cellStyle name="Percent 4 7" xfId="430"/>
    <cellStyle name="Percent 4 7 2" xfId="870"/>
    <cellStyle name="Percent 4 7 3" xfId="871"/>
    <cellStyle name="Percent 4 8" xfId="872"/>
    <cellStyle name="Percent 4 9" xfId="873"/>
    <cellStyle name="Percent 5" xfId="431"/>
    <cellStyle name="Percent 5 2" xfId="432"/>
    <cellStyle name="Percent 5 2 2" xfId="433"/>
    <cellStyle name="Percent 5 2 2 2" xfId="434"/>
    <cellStyle name="Percent 5 2 2 2 2" xfId="435"/>
    <cellStyle name="Percent 5 2 2 2 3" xfId="874"/>
    <cellStyle name="Percent 5 2 2 3" xfId="436"/>
    <cellStyle name="Percent 5 2 2 3 2" xfId="437"/>
    <cellStyle name="Percent 5 2 2 3 3" xfId="875"/>
    <cellStyle name="Percent 5 2 2 4" xfId="438"/>
    <cellStyle name="Percent 5 2 2 4 2" xfId="876"/>
    <cellStyle name="Percent 5 2 2 4 3" xfId="877"/>
    <cellStyle name="Percent 5 2 2 5" xfId="439"/>
    <cellStyle name="Percent 5 2 2 5 2" xfId="878"/>
    <cellStyle name="Percent 5 2 2 5 3" xfId="879"/>
    <cellStyle name="Percent 5 2 2 6" xfId="880"/>
    <cellStyle name="Percent 5 2 2 7" xfId="881"/>
    <cellStyle name="Percent 5 2 3" xfId="440"/>
    <cellStyle name="Percent 5 2 3 2" xfId="441"/>
    <cellStyle name="Percent 5 2 3 3" xfId="882"/>
    <cellStyle name="Percent 5 2 4" xfId="442"/>
    <cellStyle name="Percent 5 2 4 2" xfId="443"/>
    <cellStyle name="Percent 5 2 4 3" xfId="883"/>
    <cellStyle name="Percent 5 2 5" xfId="444"/>
    <cellStyle name="Percent 5 2 5 2" xfId="884"/>
    <cellStyle name="Percent 5 2 5 3" xfId="885"/>
    <cellStyle name="Percent 5 2 6" xfId="445"/>
    <cellStyle name="Percent 5 2 6 2" xfId="886"/>
    <cellStyle name="Percent 5 2 6 3" xfId="887"/>
    <cellStyle name="Percent 5 2 7" xfId="888"/>
    <cellStyle name="Percent 5 2 8" xfId="889"/>
    <cellStyle name="Percent 5 3" xfId="446"/>
    <cellStyle name="Percent 5 3 2" xfId="447"/>
    <cellStyle name="Percent 5 3 2 2" xfId="448"/>
    <cellStyle name="Percent 5 3 2 3" xfId="890"/>
    <cellStyle name="Percent 5 3 3" xfId="449"/>
    <cellStyle name="Percent 5 3 3 2" xfId="450"/>
    <cellStyle name="Percent 5 3 3 3" xfId="891"/>
    <cellStyle name="Percent 5 3 4" xfId="451"/>
    <cellStyle name="Percent 5 3 4 2" xfId="892"/>
    <cellStyle name="Percent 5 3 4 3" xfId="893"/>
    <cellStyle name="Percent 5 3 5" xfId="452"/>
    <cellStyle name="Percent 5 3 5 2" xfId="894"/>
    <cellStyle name="Percent 5 3 5 3" xfId="895"/>
    <cellStyle name="Percent 5 3 6" xfId="896"/>
    <cellStyle name="Percent 5 3 7" xfId="897"/>
    <cellStyle name="Percent 5 4" xfId="453"/>
    <cellStyle name="Percent 5 4 2" xfId="454"/>
    <cellStyle name="Percent 5 4 3" xfId="899"/>
    <cellStyle name="Percent 5 5" xfId="455"/>
    <cellStyle name="Percent 5 5 2" xfId="456"/>
    <cellStyle name="Percent 5 5 3" xfId="900"/>
    <cellStyle name="Percent 5 6" xfId="457"/>
    <cellStyle name="Percent 5 6 2" xfId="901"/>
    <cellStyle name="Percent 5 6 3" xfId="902"/>
    <cellStyle name="Percent 5 7" xfId="458"/>
    <cellStyle name="Percent 5 7 2" xfId="903"/>
    <cellStyle name="Percent 5 7 3" xfId="904"/>
    <cellStyle name="Percent 5 8" xfId="905"/>
    <cellStyle name="Percent 5 9" xfId="906"/>
    <cellStyle name="Percent 6" xfId="459"/>
    <cellStyle name="Percent 6 2" xfId="907"/>
    <cellStyle name="Percent 7" xfId="908"/>
    <cellStyle name="Percent 7 2" xfId="927"/>
    <cellStyle name="Percent 8" xfId="909"/>
    <cellStyle name="Percent 8 2" xfId="928"/>
    <cellStyle name="Title" xfId="1516" builtinId="15" customBuiltin="1"/>
    <cellStyle name="Title 2" xfId="1514"/>
    <cellStyle name="Title 2 2" xfId="1515"/>
    <cellStyle name="Total" xfId="1530" builtinId="25" customBuiltin="1"/>
    <cellStyle name="Warning Text" xfId="1527" builtinId="11" customBuiltin="1"/>
  </cellStyles>
  <dxfs count="9">
    <dxf>
      <font>
        <color rgb="FFA0A5A9"/>
      </font>
    </dxf>
    <dxf>
      <font>
        <color rgb="FFA0A5A9"/>
      </font>
    </dxf>
    <dxf>
      <font>
        <color theme="0"/>
      </font>
    </dxf>
    <dxf>
      <font>
        <color rgb="FFA0A5A9"/>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99CCFF"/>
      <color rgb="FFFFFFCC"/>
      <color rgb="FFCCFF66"/>
      <color rgb="FFFFFF99"/>
      <color rgb="FFFFCC99"/>
      <color rgb="FF00D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1.Covershee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251115</xdr:colOff>
      <xdr:row>0</xdr:row>
      <xdr:rowOff>190500</xdr:rowOff>
    </xdr:from>
    <xdr:to>
      <xdr:col>1</xdr:col>
      <xdr:colOff>1929848</xdr:colOff>
      <xdr:row>0</xdr:row>
      <xdr:rowOff>926523</xdr:rowOff>
    </xdr:to>
    <xdr:pic>
      <xdr:nvPicPr>
        <xdr:cNvPr id="2" name="Picture 1" descr="cid:image001.png@01D2DA1C.5372FD30">
          <a:extLst>
            <a:ext uri="{FF2B5EF4-FFF2-40B4-BE49-F238E27FC236}">
              <a16:creationId xmlns:a16="http://schemas.microsoft.com/office/drawing/2014/main" id="{0C4B3738-1542-4C81-8879-B202E5C468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115" y="190500"/>
          <a:ext cx="1943776" cy="736023"/>
        </a:xfrm>
        <a:prstGeom prst="rect">
          <a:avLst/>
        </a:prstGeom>
        <a:noFill/>
        <a:ln>
          <a:noFill/>
        </a:ln>
      </xdr:spPr>
    </xdr:pic>
    <xdr:clientData/>
  </xdr:twoCellAnchor>
  <xdr:twoCellAnchor>
    <xdr:from>
      <xdr:col>0</xdr:col>
      <xdr:colOff>242455</xdr:colOff>
      <xdr:row>1</xdr:row>
      <xdr:rowOff>51954</xdr:rowOff>
    </xdr:from>
    <xdr:to>
      <xdr:col>1</xdr:col>
      <xdr:colOff>1941066</xdr:colOff>
      <xdr:row>2</xdr:row>
      <xdr:rowOff>158154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A02829A-9C45-40CA-9801-3299542E0988}"/>
            </a:ext>
          </a:extLst>
        </xdr:cNvPr>
        <xdr:cNvSpPr/>
      </xdr:nvSpPr>
      <xdr:spPr>
        <a:xfrm>
          <a:off x="242455" y="1156854"/>
          <a:ext cx="1965311" cy="296700"/>
        </a:xfrm>
        <a:prstGeom prst="rect">
          <a:avLst/>
        </a:prstGeom>
        <a:solidFill>
          <a:srgbClr val="E05206"/>
        </a:solidFill>
        <a:ln>
          <a:solidFill>
            <a:sysClr val="windowText" lastClr="000000"/>
          </a:solidFill>
        </a:ln>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b="1">
              <a:latin typeface="Arial" panose="020B0604020202020204" pitchFamily="34" charset="0"/>
              <a:cs typeface="Arial" panose="020B0604020202020204" pitchFamily="34" charset="0"/>
            </a:rPr>
            <a:t>NEXT </a:t>
          </a:r>
        </a:p>
      </xdr:txBody>
    </xdr:sp>
    <xdr:clientData/>
  </xdr:twoCellAnchor>
  <xdr:twoCellAnchor>
    <xdr:from>
      <xdr:col>1</xdr:col>
      <xdr:colOff>1446068</xdr:colOff>
      <xdr:row>1</xdr:row>
      <xdr:rowOff>60614</xdr:rowOff>
    </xdr:from>
    <xdr:to>
      <xdr:col>1</xdr:col>
      <xdr:colOff>1769918</xdr:colOff>
      <xdr:row>2</xdr:row>
      <xdr:rowOff>98713</xdr:rowOff>
    </xdr:to>
    <xdr:sp macro="" textlink="">
      <xdr:nvSpPr>
        <xdr:cNvPr id="4" name="Left Arrow 8">
          <a:extLst>
            <a:ext uri="{FF2B5EF4-FFF2-40B4-BE49-F238E27FC236}">
              <a16:creationId xmlns:a16="http://schemas.microsoft.com/office/drawing/2014/main" id="{0A453B7D-6C91-445E-8D14-3CD18EFD7897}"/>
            </a:ext>
          </a:extLst>
        </xdr:cNvPr>
        <xdr:cNvSpPr/>
      </xdr:nvSpPr>
      <xdr:spPr>
        <a:xfrm rot="10800000">
          <a:off x="1712768" y="1165514"/>
          <a:ext cx="323850" cy="228599"/>
        </a:xfrm>
        <a:prstGeom prst="leftArrow">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oneCellAnchor>
    <xdr:from>
      <xdr:col>2</xdr:col>
      <xdr:colOff>339587</xdr:colOff>
      <xdr:row>0</xdr:row>
      <xdr:rowOff>364435</xdr:rowOff>
    </xdr:from>
    <xdr:ext cx="5394463" cy="397566"/>
    <xdr:sp macro="" textlink="">
      <xdr:nvSpPr>
        <xdr:cNvPr id="5" name="TextBox 4">
          <a:extLst>
            <a:ext uri="{FF2B5EF4-FFF2-40B4-BE49-F238E27FC236}">
              <a16:creationId xmlns:a16="http://schemas.microsoft.com/office/drawing/2014/main" id="{858E8976-C219-4F05-9110-F81C5997F0DE}"/>
            </a:ext>
          </a:extLst>
        </xdr:cNvPr>
        <xdr:cNvSpPr txBox="1"/>
      </xdr:nvSpPr>
      <xdr:spPr>
        <a:xfrm>
          <a:off x="3149462" y="364435"/>
          <a:ext cx="5394463" cy="397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800" b="1">
              <a:latin typeface="Arial" panose="020B0604020202020204" pitchFamily="34" charset="0"/>
              <a:cs typeface="Arial" panose="020B0604020202020204" pitchFamily="34" charset="0"/>
            </a:rPr>
            <a:t>RESEARCH</a:t>
          </a:r>
          <a:r>
            <a:rPr lang="en-AU" sz="1800" b="1" baseline="0">
              <a:latin typeface="Arial" panose="020B0604020202020204" pitchFamily="34" charset="0"/>
              <a:cs typeface="Arial" panose="020B0604020202020204" pitchFamily="34" charset="0"/>
            </a:rPr>
            <a:t> FINANCE &amp; POST AWARD </a:t>
          </a:r>
          <a:r>
            <a:rPr lang="en-AU" sz="1800" b="1">
              <a:latin typeface="Arial" panose="020B0604020202020204" pitchFamily="34" charset="0"/>
              <a:cs typeface="Arial" panose="020B0604020202020204" pitchFamily="34" charset="0"/>
            </a:rPr>
            <a:t>OFFICE</a:t>
          </a:r>
        </a:p>
      </xdr:txBody>
    </xdr:sp>
    <xdr:clientData/>
  </xdr:oneCellAnchor>
  <xdr:oneCellAnchor>
    <xdr:from>
      <xdr:col>2</xdr:col>
      <xdr:colOff>685800</xdr:colOff>
      <xdr:row>0</xdr:row>
      <xdr:rowOff>695325</xdr:rowOff>
    </xdr:from>
    <xdr:ext cx="4810125" cy="333375"/>
    <xdr:sp macro="" textlink="">
      <xdr:nvSpPr>
        <xdr:cNvPr id="6" name="TextBox 5">
          <a:extLst>
            <a:ext uri="{FF2B5EF4-FFF2-40B4-BE49-F238E27FC236}">
              <a16:creationId xmlns:a16="http://schemas.microsoft.com/office/drawing/2014/main" id="{4396B60F-BFC5-481C-8A77-B6C0A690B984}"/>
            </a:ext>
          </a:extLst>
        </xdr:cNvPr>
        <xdr:cNvSpPr txBox="1"/>
      </xdr:nvSpPr>
      <xdr:spPr>
        <a:xfrm>
          <a:off x="3495675" y="695325"/>
          <a:ext cx="481012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800" b="1">
              <a:latin typeface="Arial" panose="020B0604020202020204" pitchFamily="34" charset="0"/>
              <a:cs typeface="Arial" panose="020B0604020202020204" pitchFamily="34" charset="0"/>
            </a:rPr>
            <a:t>            Post</a:t>
          </a:r>
          <a:r>
            <a:rPr lang="en-AU" sz="1800" b="1" baseline="0">
              <a:latin typeface="Arial" panose="020B0604020202020204" pitchFamily="34" charset="0"/>
              <a:cs typeface="Arial" panose="020B0604020202020204" pitchFamily="34" charset="0"/>
            </a:rPr>
            <a:t> On-Cost Implementation                 </a:t>
          </a:r>
          <a:endParaRPr lang="en-AU" sz="1800" b="1">
            <a:latin typeface="Arial" panose="020B0604020202020204" pitchFamily="34" charset="0"/>
            <a:cs typeface="Arial" panose="020B0604020202020204" pitchFamily="34" charset="0"/>
          </a:endParaRPr>
        </a:p>
      </xdr:txBody>
    </xdr:sp>
    <xdr:clientData/>
  </xdr:oneCellAnchor>
  <xdr:oneCellAnchor>
    <xdr:from>
      <xdr:col>2</xdr:col>
      <xdr:colOff>1381125</xdr:colOff>
      <xdr:row>0</xdr:row>
      <xdr:rowOff>1028700</xdr:rowOff>
    </xdr:from>
    <xdr:ext cx="2962275" cy="333375"/>
    <xdr:sp macro="" textlink="">
      <xdr:nvSpPr>
        <xdr:cNvPr id="7" name="TextBox 6">
          <a:extLst>
            <a:ext uri="{FF2B5EF4-FFF2-40B4-BE49-F238E27FC236}">
              <a16:creationId xmlns:a16="http://schemas.microsoft.com/office/drawing/2014/main" id="{A4CDEDF1-2ACA-4784-A893-79C7A7AB4E27}"/>
            </a:ext>
          </a:extLst>
        </xdr:cNvPr>
        <xdr:cNvSpPr txBox="1"/>
      </xdr:nvSpPr>
      <xdr:spPr>
        <a:xfrm>
          <a:off x="4191000" y="1028700"/>
          <a:ext cx="296227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800" b="1">
              <a:latin typeface="Arial" panose="020B0604020202020204" pitchFamily="34" charset="0"/>
              <a:cs typeface="Arial" panose="020B0604020202020204" pitchFamily="34" charset="0"/>
            </a:rPr>
            <a:t>            2018_v3_16.10.18</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4048125</xdr:colOff>
      <xdr:row>1</xdr:row>
      <xdr:rowOff>219075</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1529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3</xdr:col>
      <xdr:colOff>131277</xdr:colOff>
      <xdr:row>1</xdr:row>
      <xdr:rowOff>362741</xdr:rowOff>
    </xdr:from>
    <xdr:ext cx="6031397" cy="387286"/>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569677" y="524666"/>
          <a:ext cx="6031397"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2000" b="1">
              <a:latin typeface="Arial" panose="020B0604020202020204" pitchFamily="34" charset="0"/>
              <a:cs typeface="Arial" panose="020B0604020202020204" pitchFamily="34" charset="0"/>
            </a:rPr>
            <a:t>RESEARCH FINANCE &amp; POST</a:t>
          </a:r>
          <a:r>
            <a:rPr lang="en-AU" sz="2000" b="1" baseline="0">
              <a:latin typeface="Arial" panose="020B0604020202020204" pitchFamily="34" charset="0"/>
              <a:cs typeface="Arial" panose="020B0604020202020204" pitchFamily="34" charset="0"/>
            </a:rPr>
            <a:t> AWARD OFFICE</a:t>
          </a:r>
          <a:endParaRPr lang="en-AU" sz="2000" b="1">
            <a:latin typeface="Arial" panose="020B0604020202020204" pitchFamily="34" charset="0"/>
            <a:cs typeface="Arial" panose="020B0604020202020204" pitchFamily="34" charset="0"/>
          </a:endParaRPr>
        </a:p>
      </xdr:txBody>
    </xdr:sp>
    <xdr:clientData/>
  </xdr:oneCellAnchor>
  <xdr:oneCellAnchor>
    <xdr:from>
      <xdr:col>0</xdr:col>
      <xdr:colOff>4048125</xdr:colOff>
      <xdr:row>1</xdr:row>
      <xdr:rowOff>219075</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42100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xdr:from>
      <xdr:col>8</xdr:col>
      <xdr:colOff>1152525</xdr:colOff>
      <xdr:row>1</xdr:row>
      <xdr:rowOff>76200</xdr:rowOff>
    </xdr:from>
    <xdr:to>
      <xdr:col>9</xdr:col>
      <xdr:colOff>1343025</xdr:colOff>
      <xdr:row>2</xdr:row>
      <xdr:rowOff>51390</xdr:rowOff>
    </xdr:to>
    <xdr:pic>
      <xdr:nvPicPr>
        <xdr:cNvPr id="19" name="Picture 1" descr="ACU-LOGO_CMYK_Full-colour_positive_A4">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238125"/>
          <a:ext cx="1800225" cy="64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1352548</xdr:colOff>
      <xdr:row>0</xdr:row>
      <xdr:rowOff>105229</xdr:rowOff>
    </xdr:from>
    <xdr:ext cx="8029577" cy="405432"/>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543048" y="105229"/>
          <a:ext cx="8029577"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2000" b="1" baseline="0">
              <a:solidFill>
                <a:schemeClr val="tx1"/>
              </a:solidFill>
              <a:effectLst/>
              <a:latin typeface="+mn-lt"/>
              <a:ea typeface="+mn-ea"/>
              <a:cs typeface="+mn-cs"/>
            </a:rPr>
            <a:t> </a:t>
          </a:r>
          <a:r>
            <a:rPr lang="en-AU" sz="2000" b="1" baseline="0">
              <a:solidFill>
                <a:schemeClr val="tx1"/>
              </a:solidFill>
              <a:effectLst/>
              <a:latin typeface="Arial" panose="020B0604020202020204" pitchFamily="34" charset="0"/>
              <a:ea typeface="+mn-ea"/>
              <a:cs typeface="Arial" panose="020B0604020202020204" pitchFamily="34" charset="0"/>
            </a:rPr>
            <a:t>OFFICE OF THE DEPUTY VICE-CHANCELLOR (RESEARCH) </a:t>
          </a:r>
          <a:endParaRPr lang="en-AU" sz="4000" b="1">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295276</xdr:colOff>
      <xdr:row>1</xdr:row>
      <xdr:rowOff>85725</xdr:rowOff>
    </xdr:from>
    <xdr:to>
      <xdr:col>4</xdr:col>
      <xdr:colOff>428625</xdr:colOff>
      <xdr:row>2</xdr:row>
      <xdr:rowOff>285750</xdr:rowOff>
    </xdr:to>
    <xdr:pic>
      <xdr:nvPicPr>
        <xdr:cNvPr id="2" name="Picture 1" descr="cid:image001.png@01D2DA1C.5372FD3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1" y="276225"/>
          <a:ext cx="1333499" cy="504825"/>
        </a:xfrm>
        <a:prstGeom prst="rect">
          <a:avLst/>
        </a:prstGeom>
        <a:noFill/>
        <a:ln>
          <a:noFill/>
        </a:ln>
      </xdr:spPr>
    </xdr:pic>
    <xdr:clientData/>
  </xdr:twoCellAnchor>
  <xdr:oneCellAnchor>
    <xdr:from>
      <xdr:col>6</xdr:col>
      <xdr:colOff>857250</xdr:colOff>
      <xdr:row>1</xdr:row>
      <xdr:rowOff>57150</xdr:rowOff>
    </xdr:from>
    <xdr:ext cx="6076950" cy="387286"/>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257675" y="247650"/>
          <a:ext cx="6076950"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2000" b="1">
              <a:latin typeface="Arial" panose="020B0604020202020204" pitchFamily="34" charset="0"/>
              <a:cs typeface="Arial" panose="020B0604020202020204" pitchFamily="34" charset="0"/>
            </a:rPr>
            <a:t>RESEARCH FINANCE &amp;</a:t>
          </a:r>
          <a:r>
            <a:rPr lang="en-AU" sz="2000" b="1" baseline="0">
              <a:latin typeface="Arial" panose="020B0604020202020204" pitchFamily="34" charset="0"/>
              <a:cs typeface="Arial" panose="020B0604020202020204" pitchFamily="34" charset="0"/>
            </a:rPr>
            <a:t> POST AWARD</a:t>
          </a:r>
          <a:r>
            <a:rPr lang="en-AU" sz="2000" b="1">
              <a:latin typeface="Arial" panose="020B0604020202020204" pitchFamily="34" charset="0"/>
              <a:cs typeface="Arial" panose="020B0604020202020204" pitchFamily="34" charset="0"/>
            </a:rPr>
            <a:t> OFFICE</a:t>
          </a:r>
        </a:p>
      </xdr:txBody>
    </xdr:sp>
    <xdr:clientData/>
  </xdr:oneCellAnchor>
  <xdr:oneCellAnchor>
    <xdr:from>
      <xdr:col>8</xdr:col>
      <xdr:colOff>28575</xdr:colOff>
      <xdr:row>2</xdr:row>
      <xdr:rowOff>67595</xdr:rowOff>
    </xdr:from>
    <xdr:ext cx="4733926" cy="328295"/>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43325" y="562895"/>
          <a:ext cx="4733926"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1600" b="1">
              <a:latin typeface="Arial" panose="020B0604020202020204" pitchFamily="34" charset="0"/>
              <a:cs typeface="Arial" panose="020B0604020202020204" pitchFamily="34" charset="0"/>
            </a:rPr>
            <a:t>Project</a:t>
          </a:r>
          <a:r>
            <a:rPr lang="en-AU" sz="1600" b="1" baseline="0">
              <a:latin typeface="Arial" panose="020B0604020202020204" pitchFamily="34" charset="0"/>
              <a:cs typeface="Arial" panose="020B0604020202020204" pitchFamily="34" charset="0"/>
            </a:rPr>
            <a:t> Summary</a:t>
          </a:r>
          <a:endParaRPr lang="en-AU" sz="1600" b="1">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295276</xdr:colOff>
      <xdr:row>1</xdr:row>
      <xdr:rowOff>85725</xdr:rowOff>
    </xdr:from>
    <xdr:to>
      <xdr:col>4</xdr:col>
      <xdr:colOff>428625</xdr:colOff>
      <xdr:row>2</xdr:row>
      <xdr:rowOff>285750</xdr:rowOff>
    </xdr:to>
    <xdr:pic>
      <xdr:nvPicPr>
        <xdr:cNvPr id="2" name="Picture 1" descr="cid:image001.png@01D2DA1C.5372FD30">
          <a:extLst>
            <a:ext uri="{FF2B5EF4-FFF2-40B4-BE49-F238E27FC236}">
              <a16:creationId xmlns:a16="http://schemas.microsoft.com/office/drawing/2014/main" id="{D1534CF3-265F-46C2-B4AA-3BAD6BF66FB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1" y="276225"/>
          <a:ext cx="1333499" cy="504825"/>
        </a:xfrm>
        <a:prstGeom prst="rect">
          <a:avLst/>
        </a:prstGeom>
        <a:noFill/>
        <a:ln>
          <a:noFill/>
        </a:ln>
      </xdr:spPr>
    </xdr:pic>
    <xdr:clientData/>
  </xdr:twoCellAnchor>
  <xdr:oneCellAnchor>
    <xdr:from>
      <xdr:col>8</xdr:col>
      <xdr:colOff>38100</xdr:colOff>
      <xdr:row>1</xdr:row>
      <xdr:rowOff>57150</xdr:rowOff>
    </xdr:from>
    <xdr:ext cx="4733926" cy="387286"/>
    <xdr:sp macro="" textlink="">
      <xdr:nvSpPr>
        <xdr:cNvPr id="3" name="TextBox 2">
          <a:extLst>
            <a:ext uri="{FF2B5EF4-FFF2-40B4-BE49-F238E27FC236}">
              <a16:creationId xmlns:a16="http://schemas.microsoft.com/office/drawing/2014/main" id="{85406CB2-7C73-4110-A904-A3B889F62143}"/>
            </a:ext>
          </a:extLst>
        </xdr:cNvPr>
        <xdr:cNvSpPr txBox="1"/>
      </xdr:nvSpPr>
      <xdr:spPr>
        <a:xfrm>
          <a:off x="5086350" y="247650"/>
          <a:ext cx="4733926"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2000" b="1">
              <a:latin typeface="Arial" panose="020B0604020202020204" pitchFamily="34" charset="0"/>
              <a:cs typeface="Arial" panose="020B0604020202020204" pitchFamily="34" charset="0"/>
            </a:rPr>
            <a:t>RESEARCH FINANCE OFFICE</a:t>
          </a:r>
        </a:p>
      </xdr:txBody>
    </xdr:sp>
    <xdr:clientData/>
  </xdr:oneCellAnchor>
  <xdr:oneCellAnchor>
    <xdr:from>
      <xdr:col>8</xdr:col>
      <xdr:colOff>28575</xdr:colOff>
      <xdr:row>2</xdr:row>
      <xdr:rowOff>67595</xdr:rowOff>
    </xdr:from>
    <xdr:ext cx="4733926" cy="328295"/>
    <xdr:sp macro="" textlink="">
      <xdr:nvSpPr>
        <xdr:cNvPr id="4" name="TextBox 3">
          <a:extLst>
            <a:ext uri="{FF2B5EF4-FFF2-40B4-BE49-F238E27FC236}">
              <a16:creationId xmlns:a16="http://schemas.microsoft.com/office/drawing/2014/main" id="{DAB0799F-94F1-4AD1-9450-EC1D5C059BBD}"/>
            </a:ext>
          </a:extLst>
        </xdr:cNvPr>
        <xdr:cNvSpPr txBox="1"/>
      </xdr:nvSpPr>
      <xdr:spPr>
        <a:xfrm>
          <a:off x="5076825" y="562895"/>
          <a:ext cx="4733926"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1600" b="1">
              <a:latin typeface="Arial" panose="020B0604020202020204" pitchFamily="34" charset="0"/>
              <a:cs typeface="Arial" panose="020B0604020202020204" pitchFamily="34" charset="0"/>
            </a:rPr>
            <a:t>Project</a:t>
          </a:r>
          <a:r>
            <a:rPr lang="en-AU" sz="1600" b="1" baseline="0">
              <a:latin typeface="Arial" panose="020B0604020202020204" pitchFamily="34" charset="0"/>
              <a:cs typeface="Arial" panose="020B0604020202020204" pitchFamily="34" charset="0"/>
            </a:rPr>
            <a:t> Summary</a:t>
          </a:r>
          <a:endParaRPr lang="en-AU" sz="1600" b="1">
            <a:latin typeface="Arial" panose="020B0604020202020204" pitchFamily="34" charset="0"/>
            <a:cs typeface="Arial" panose="020B0604020202020204" pitchFamily="34" charset="0"/>
          </a:endParaRPr>
        </a:p>
      </xdr:txBody>
    </xdr:sp>
    <xdr:clientData/>
  </xdr:oneCellAnchor>
  <xdr:oneCellAnchor>
    <xdr:from>
      <xdr:col>8</xdr:col>
      <xdr:colOff>47625</xdr:colOff>
      <xdr:row>3</xdr:row>
      <xdr:rowOff>122593</xdr:rowOff>
    </xdr:from>
    <xdr:ext cx="4733926" cy="254557"/>
    <xdr:sp macro="" textlink="">
      <xdr:nvSpPr>
        <xdr:cNvPr id="5" name="TextBox 4">
          <a:extLst>
            <a:ext uri="{FF2B5EF4-FFF2-40B4-BE49-F238E27FC236}">
              <a16:creationId xmlns:a16="http://schemas.microsoft.com/office/drawing/2014/main" id="{15293921-E04B-4246-A2F2-0AF7B7E2FD93}"/>
            </a:ext>
          </a:extLst>
        </xdr:cNvPr>
        <xdr:cNvSpPr txBox="1"/>
      </xdr:nvSpPr>
      <xdr:spPr>
        <a:xfrm>
          <a:off x="5095875" y="922693"/>
          <a:ext cx="4733926"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1100" b="1">
              <a:solidFill>
                <a:srgbClr val="FF0000"/>
              </a:solidFill>
              <a:latin typeface="Arial" panose="020B0604020202020204" pitchFamily="34" charset="0"/>
              <a:cs typeface="Arial" panose="020B0604020202020204" pitchFamily="34" charset="0"/>
            </a:rPr>
            <a:t>for externally funded research</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39</xdr:col>
      <xdr:colOff>4842934</xdr:colOff>
      <xdr:row>1</xdr:row>
      <xdr:rowOff>11643</xdr:rowOff>
    </xdr:from>
    <xdr:to>
      <xdr:col>39</xdr:col>
      <xdr:colOff>6238875</xdr:colOff>
      <xdr:row>4</xdr:row>
      <xdr:rowOff>138643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170659" y="202143"/>
          <a:ext cx="1395941" cy="508000"/>
        </a:xfrm>
        <a:prstGeom prst="rect">
          <a:avLst/>
        </a:prstGeom>
      </xdr:spPr>
    </xdr:pic>
    <xdr:clientData/>
  </xdr:twoCellAnchor>
  <xdr:oneCellAnchor>
    <xdr:from>
      <xdr:col>0</xdr:col>
      <xdr:colOff>9525</xdr:colOff>
      <xdr:row>0</xdr:row>
      <xdr:rowOff>95250</xdr:rowOff>
    </xdr:from>
    <xdr:ext cx="6096000" cy="387286"/>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525" y="95250"/>
          <a:ext cx="6096000"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AU" sz="2000" b="1">
              <a:latin typeface="Arial" panose="020B0604020202020204" pitchFamily="34" charset="0"/>
              <a:cs typeface="Arial" panose="020B0604020202020204" pitchFamily="34" charset="0"/>
            </a:rPr>
            <a:t>RESEARCH FINANCE &amp; POST AWARD OFFICE</a:t>
          </a:r>
        </a:p>
      </xdr:txBody>
    </xdr:sp>
    <xdr:clientData/>
  </xdr:oneCellAnchor>
  <xdr:oneCellAnchor>
    <xdr:from>
      <xdr:col>0</xdr:col>
      <xdr:colOff>10584</xdr:colOff>
      <xdr:row>2</xdr:row>
      <xdr:rowOff>127000</xdr:rowOff>
    </xdr:from>
    <xdr:ext cx="2444750" cy="387286"/>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0584" y="1270000"/>
          <a:ext cx="2444750"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AU" sz="2000" b="1">
              <a:latin typeface="Arial" panose="020B0604020202020204" pitchFamily="34" charset="0"/>
              <a:cs typeface="Arial" panose="020B0604020202020204" pitchFamily="34" charset="0"/>
            </a:rPr>
            <a:t>Salary</a:t>
          </a:r>
          <a:r>
            <a:rPr lang="en-AU" sz="2000" b="1" baseline="0">
              <a:latin typeface="Arial" panose="020B0604020202020204" pitchFamily="34" charset="0"/>
              <a:cs typeface="Arial" panose="020B0604020202020204" pitchFamily="34" charset="0"/>
            </a:rPr>
            <a:t> Calculator</a:t>
          </a:r>
          <a:endParaRPr lang="en-AU" sz="2000" b="1">
            <a:latin typeface="Arial" panose="020B0604020202020204" pitchFamily="34" charset="0"/>
            <a:cs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1371600</xdr:colOff>
      <xdr:row>2</xdr:row>
      <xdr:rowOff>123825</xdr:rowOff>
    </xdr:to>
    <xdr:pic>
      <xdr:nvPicPr>
        <xdr:cNvPr id="2" name="Picture 1" descr="cid:image001.png@01D2DA1C.5372FD30">
          <a:extLst>
            <a:ext uri="{FF2B5EF4-FFF2-40B4-BE49-F238E27FC236}">
              <a16:creationId xmlns:a16="http://schemas.microsoft.com/office/drawing/2014/main" id="{8604C1BE-D051-4A56-8769-5F5AC68425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1371600" cy="5238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133350</xdr:colOff>
      <xdr:row>0</xdr:row>
      <xdr:rowOff>28575</xdr:rowOff>
    </xdr:from>
    <xdr:ext cx="1466850" cy="485775"/>
    <xdr:pic>
      <xdr:nvPicPr>
        <xdr:cNvPr id="2" name="Picture 1" descr="cid:image001.png@01D2DA1C.5372FD30">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8575"/>
          <a:ext cx="1466850" cy="48577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619126</xdr:colOff>
      <xdr:row>1</xdr:row>
      <xdr:rowOff>66675</xdr:rowOff>
    </xdr:from>
    <xdr:to>
      <xdr:col>14</xdr:col>
      <xdr:colOff>420461</xdr:colOff>
      <xdr:row>2</xdr:row>
      <xdr:rowOff>266700</xdr:rowOff>
    </xdr:to>
    <xdr:pic>
      <xdr:nvPicPr>
        <xdr:cNvPr id="2" name="Picture 1" descr="cid:image001.png@01D2DA1C.5372FD30">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53901" y="257175"/>
          <a:ext cx="1333499" cy="504825"/>
        </a:xfrm>
        <a:prstGeom prst="rect">
          <a:avLst/>
        </a:prstGeom>
        <a:noFill/>
        <a:ln>
          <a:noFill/>
        </a:ln>
      </xdr:spPr>
    </xdr:pic>
    <xdr:clientData/>
  </xdr:twoCellAnchor>
  <xdr:oneCellAnchor>
    <xdr:from>
      <xdr:col>8</xdr:col>
      <xdr:colOff>47625</xdr:colOff>
      <xdr:row>0</xdr:row>
      <xdr:rowOff>142875</xdr:rowOff>
    </xdr:from>
    <xdr:ext cx="6800850" cy="387286"/>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3743325" y="142875"/>
          <a:ext cx="6800850"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2000" b="1">
              <a:latin typeface="Arial" panose="020B0604020202020204" pitchFamily="34" charset="0"/>
              <a:cs typeface="Arial" panose="020B0604020202020204" pitchFamily="34" charset="0"/>
            </a:rPr>
            <a:t>RESEARCH FINANCE &amp; POST AWARD OFFICE</a:t>
          </a:r>
        </a:p>
      </xdr:txBody>
    </xdr:sp>
    <xdr:clientData/>
  </xdr:oneCellAnchor>
  <xdr:oneCellAnchor>
    <xdr:from>
      <xdr:col>9</xdr:col>
      <xdr:colOff>276225</xdr:colOff>
      <xdr:row>2</xdr:row>
      <xdr:rowOff>124745</xdr:rowOff>
    </xdr:from>
    <xdr:ext cx="4733926" cy="328295"/>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6553200" y="620045"/>
          <a:ext cx="4733926"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1600" b="1">
              <a:latin typeface="Arial" panose="020B0604020202020204" pitchFamily="34" charset="0"/>
              <a:cs typeface="Arial" panose="020B0604020202020204" pitchFamily="34" charset="0"/>
            </a:rPr>
            <a:t>Invoicing</a:t>
          </a:r>
          <a:r>
            <a:rPr lang="en-AU" sz="1600" b="1" baseline="0">
              <a:latin typeface="Arial" panose="020B0604020202020204" pitchFamily="34" charset="0"/>
              <a:cs typeface="Arial" panose="020B0604020202020204" pitchFamily="34" charset="0"/>
            </a:rPr>
            <a:t> Details</a:t>
          </a:r>
          <a:endParaRPr lang="en-AU" sz="1600" b="1">
            <a:latin typeface="Arial" panose="020B0604020202020204" pitchFamily="34" charset="0"/>
            <a:cs typeface="Arial" panose="020B0604020202020204"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11</xdr:col>
      <xdr:colOff>114160</xdr:colOff>
      <xdr:row>6</xdr:row>
      <xdr:rowOff>184417</xdr:rowOff>
    </xdr:from>
    <xdr:ext cx="4733926" cy="328295"/>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686285" y="1136917"/>
          <a:ext cx="4733926"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AU" sz="1600" b="1">
              <a:latin typeface="Arial" panose="020B0604020202020204" pitchFamily="34" charset="0"/>
              <a:cs typeface="Arial" panose="020B0604020202020204" pitchFamily="34" charset="0"/>
            </a:rPr>
            <a:t>RESEARCH FINANCE &amp; POST AWARD OFFICE</a:t>
          </a:r>
        </a:p>
      </xdr:txBody>
    </xdr:sp>
    <xdr:clientData/>
  </xdr:oneCellAnchor>
  <xdr:oneCellAnchor>
    <xdr:from>
      <xdr:col>12</xdr:col>
      <xdr:colOff>141054</xdr:colOff>
      <xdr:row>8</xdr:row>
      <xdr:rowOff>113258</xdr:rowOff>
    </xdr:from>
    <xdr:ext cx="2714625" cy="328295"/>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927617" y="1458664"/>
          <a:ext cx="2714625"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AU" sz="1600" b="1">
              <a:latin typeface="Arial" panose="020B0604020202020204" pitchFamily="34" charset="0"/>
              <a:cs typeface="Arial" panose="020B0604020202020204" pitchFamily="34" charset="0"/>
            </a:rPr>
            <a:t>BUDGET TEMPLATE</a:t>
          </a:r>
        </a:p>
      </xdr:txBody>
    </xdr:sp>
    <xdr:clientData/>
  </xdr:oneCellAnchor>
  <xdr:twoCellAnchor>
    <xdr:from>
      <xdr:col>17</xdr:col>
      <xdr:colOff>988218</xdr:colOff>
      <xdr:row>6</xdr:row>
      <xdr:rowOff>178594</xdr:rowOff>
    </xdr:from>
    <xdr:to>
      <xdr:col>18</xdr:col>
      <xdr:colOff>1299250</xdr:colOff>
      <xdr:row>10</xdr:row>
      <xdr:rowOff>4763</xdr:rowOff>
    </xdr:to>
    <xdr:pic>
      <xdr:nvPicPr>
        <xdr:cNvPr id="4" name="Picture 1" descr="ACU-LOGO_CMYK_Full-colour_positive_A4">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1343" y="1131094"/>
          <a:ext cx="166834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VCR/Finance%20Manager%20(Confidential)/EXTERNAL%20GRANTS/Budget%20Tool%20Kit/Exampl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kirwan\AppData\Local\Microsoft\Windows\INetCache\Content.Outlook\BWZ5WNZ9\1.%20Research%20Costing%20Budget%20Template%202018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DVCR/Finance%20Manager%20(Confidential)/A.%20EXTERNAL%20GRANTS/Internal%20Grant%20Research%20Costing%20Budget%20Template%202018%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silon-cluster.acustaff.acu.edu.au\home$\kekirwan\Salary%20Calculator\Copy%20of%202016%20Staff%20Profile%20MASTER%20FINANCE%20blan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ilon-cluster.acustaff.acu.edu.au\department$\Users\kekirwan\Dropbox\Timesheet\New%20folder\New%20folder\Copy%20of%20FlindersBudget%20Tool%2010%20August%202015%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silon-cluster.acustaff.acu.edu.au\department$\Users\kekirwan\AppData\Local\Microsoft\Windows\Temporary%20Internet%20Files\Content.Outlook\7U9P66IR\ACU%20Research%20Budget%20Tool%202017%20v2%2007.06.17.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reative.vic.gov.au/files/1c37b82a-e0e2-43b3-878c-9f18009f96c3/Arts_Victoria_Excel_Budget_Too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 Instructions"/>
      <sheetName val="Project Summary"/>
      <sheetName val="Year 1"/>
      <sheetName val="Year 2"/>
      <sheetName val="Year 3"/>
      <sheetName val="Year 4"/>
      <sheetName val="Year 5"/>
      <sheetName val="Total Budget"/>
      <sheetName val="System"/>
    </sheetNames>
    <sheetDataSet>
      <sheetData sheetId="0"/>
      <sheetData sheetId="1"/>
      <sheetData sheetId="2"/>
      <sheetData sheetId="3"/>
      <sheetData sheetId="4"/>
      <sheetData sheetId="5"/>
      <sheetData sheetId="6"/>
      <sheetData sheetId="7"/>
      <sheetData sheetId="8">
        <row r="1">
          <cell r="A1" t="str">
            <v>CR</v>
          </cell>
          <cell r="C1" t="str">
            <v>A1</v>
          </cell>
          <cell r="D1" t="str">
            <v>1_1</v>
          </cell>
        </row>
        <row r="2">
          <cell r="A2" t="str">
            <v>PD</v>
          </cell>
          <cell r="C2" t="str">
            <v>A2</v>
          </cell>
          <cell r="D2" t="str">
            <v>1_2</v>
          </cell>
        </row>
        <row r="3">
          <cell r="C3" t="str">
            <v>A3</v>
          </cell>
          <cell r="D3" t="str">
            <v>1_3</v>
          </cell>
        </row>
        <row r="4">
          <cell r="C4" t="str">
            <v>A4</v>
          </cell>
          <cell r="D4" t="str">
            <v>2_1</v>
          </cell>
        </row>
        <row r="5">
          <cell r="C5" t="str">
            <v>A5</v>
          </cell>
          <cell r="D5" t="str">
            <v>2_2</v>
          </cell>
        </row>
        <row r="6">
          <cell r="C6" t="str">
            <v>A6</v>
          </cell>
          <cell r="D6" t="str">
            <v>2_3</v>
          </cell>
        </row>
        <row r="7">
          <cell r="C7" t="str">
            <v>A7</v>
          </cell>
          <cell r="D7" t="str">
            <v>3_1</v>
          </cell>
        </row>
        <row r="8">
          <cell r="C8" t="str">
            <v>A8</v>
          </cell>
          <cell r="D8" t="str">
            <v>3_2</v>
          </cell>
        </row>
        <row r="9">
          <cell r="C9" t="str">
            <v>B1</v>
          </cell>
          <cell r="D9" t="str">
            <v>3_3</v>
          </cell>
        </row>
        <row r="10">
          <cell r="C10" t="str">
            <v>B2</v>
          </cell>
          <cell r="D10" t="str">
            <v>3_4</v>
          </cell>
        </row>
        <row r="11">
          <cell r="C11" t="str">
            <v>B3</v>
          </cell>
          <cell r="D11" t="str">
            <v>4_1</v>
          </cell>
        </row>
        <row r="12">
          <cell r="A12">
            <v>2</v>
          </cell>
          <cell r="C12" t="str">
            <v>B4</v>
          </cell>
          <cell r="D12" t="str">
            <v>4_2</v>
          </cell>
        </row>
        <row r="13">
          <cell r="C13" t="str">
            <v>B5</v>
          </cell>
          <cell r="D13" t="str">
            <v>4_3</v>
          </cell>
        </row>
        <row r="14">
          <cell r="C14" t="str">
            <v>B6</v>
          </cell>
          <cell r="D14" t="str">
            <v>4_4</v>
          </cell>
        </row>
        <row r="15">
          <cell r="C15" t="str">
            <v>C1</v>
          </cell>
          <cell r="D15" t="str">
            <v>5_1</v>
          </cell>
        </row>
        <row r="16">
          <cell r="C16" t="str">
            <v>C2</v>
          </cell>
          <cell r="D16" t="str">
            <v>5_2</v>
          </cell>
        </row>
        <row r="17">
          <cell r="C17" t="str">
            <v>C3</v>
          </cell>
          <cell r="D17" t="str">
            <v>5_3</v>
          </cell>
        </row>
        <row r="18">
          <cell r="C18" t="str">
            <v>C4</v>
          </cell>
          <cell r="D18" t="str">
            <v>5_4</v>
          </cell>
        </row>
        <row r="19">
          <cell r="C19" t="str">
            <v>C5</v>
          </cell>
          <cell r="D19" t="str">
            <v>6_1</v>
          </cell>
        </row>
        <row r="20">
          <cell r="C20" t="str">
            <v>C6</v>
          </cell>
          <cell r="D20" t="str">
            <v>6_2</v>
          </cell>
        </row>
        <row r="21">
          <cell r="C21" t="str">
            <v>D1</v>
          </cell>
          <cell r="D21" t="str">
            <v>6_3</v>
          </cell>
        </row>
        <row r="22">
          <cell r="C22" t="str">
            <v>D2</v>
          </cell>
          <cell r="D22" t="str">
            <v>6_4</v>
          </cell>
        </row>
        <row r="23">
          <cell r="C23" t="str">
            <v>D3</v>
          </cell>
          <cell r="D23" t="str">
            <v>7_1</v>
          </cell>
        </row>
        <row r="24">
          <cell r="C24" t="str">
            <v>D4</v>
          </cell>
          <cell r="D24" t="str">
            <v>7_2</v>
          </cell>
        </row>
        <row r="25">
          <cell r="C25" t="str">
            <v>E1</v>
          </cell>
          <cell r="D25" t="str">
            <v>7_3</v>
          </cell>
        </row>
        <row r="26">
          <cell r="D26" t="str">
            <v>7_4</v>
          </cell>
        </row>
        <row r="27">
          <cell r="D27" t="str">
            <v>8_1</v>
          </cell>
        </row>
        <row r="28">
          <cell r="D28" t="str">
            <v>8_2</v>
          </cell>
        </row>
        <row r="29">
          <cell r="D29" t="str">
            <v>8_3</v>
          </cell>
        </row>
        <row r="30">
          <cell r="D30" t="str">
            <v>8_4</v>
          </cell>
        </row>
        <row r="31">
          <cell r="D31" t="str">
            <v>8_5</v>
          </cell>
        </row>
        <row r="32">
          <cell r="D32" t="str">
            <v>9_1</v>
          </cell>
        </row>
        <row r="33">
          <cell r="D33" t="str">
            <v>9_2</v>
          </cell>
        </row>
        <row r="34">
          <cell r="D34" t="str">
            <v>9_3</v>
          </cell>
        </row>
        <row r="35">
          <cell r="D35" t="str">
            <v>10_1</v>
          </cell>
        </row>
        <row r="36">
          <cell r="D36" t="str">
            <v>10_2</v>
          </cell>
        </row>
        <row r="37">
          <cell r="D37" t="str">
            <v>10_3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1.Coversheet"/>
      <sheetName val="2.Project Summary "/>
      <sheetName val="3.ACU Salaries"/>
      <sheetName val="4.Direct Non-Salary"/>
      <sheetName val="5. Budget Load"/>
      <sheetName val="6.Invocing Details"/>
      <sheetName val="6. Staff Calculations"/>
      <sheetName val="Tables"/>
      <sheetName val="Salary Schedule"/>
      <sheetName val="Years"/>
      <sheetName val="Increments"/>
      <sheetName val="7. Working Notes"/>
      <sheetName val="8. List of Account Codes"/>
      <sheetName val="9. ACU Salary Projection"/>
    </sheetNames>
    <sheetDataSet>
      <sheetData sheetId="0"/>
      <sheetData sheetId="1">
        <row r="26">
          <cell r="D26">
            <v>43101</v>
          </cell>
        </row>
      </sheetData>
      <sheetData sheetId="2"/>
      <sheetData sheetId="3"/>
      <sheetData sheetId="4"/>
      <sheetData sheetId="5"/>
      <sheetData sheetId="6"/>
      <sheetData sheetId="7"/>
      <sheetData sheetId="8">
        <row r="2">
          <cell r="E2" t="str">
            <v>Casual (16.5%)</v>
          </cell>
        </row>
        <row r="3">
          <cell r="C3" t="str">
            <v>111 Operating Tracked</v>
          </cell>
          <cell r="E3" t="str">
            <v>Fixed Contract &lt;12 months (16.5%)</v>
          </cell>
          <cell r="H3" t="str">
            <v>20101 Academic Salaries Continuing</v>
          </cell>
          <cell r="Y3" t="str">
            <v>34101 Legal Fees</v>
          </cell>
          <cell r="AB3" t="str">
            <v>48503 External Admin Fee &amp; Outsourced Service Arrangements</v>
          </cell>
          <cell r="AF3" t="str">
            <v>57010 Buildings Freehold - CY Additions</v>
          </cell>
        </row>
        <row r="4">
          <cell r="C4" t="str">
            <v>112 Operating Tied Internal NonRes Sch</v>
          </cell>
          <cell r="E4" t="str">
            <v>Fixed Contract &gt;12 months (27%)</v>
          </cell>
          <cell r="H4" t="str">
            <v>20102 Academic Salaries Contract SGL</v>
          </cell>
          <cell r="Y4" t="str">
            <v>34130 Audit Fees - Internal</v>
          </cell>
          <cell r="AF4" t="str">
            <v>57603 Furniture &amp; Fittings-CY Additions</v>
          </cell>
        </row>
        <row r="5">
          <cell r="C5" t="str">
            <v>121 Operating SIF Tied</v>
          </cell>
          <cell r="E5" t="str">
            <v>Casual (30%)</v>
          </cell>
          <cell r="H5" t="str">
            <v>20103 Academic Salaries Casual/Sessional</v>
          </cell>
          <cell r="Y5" t="str">
            <v>34131 Audit Fees - External</v>
          </cell>
          <cell r="AF5" t="str">
            <v>57613 Computer Equipment-CY Additions</v>
          </cell>
        </row>
        <row r="6">
          <cell r="C6" t="str">
            <v>131 Operating OH Tracked</v>
          </cell>
          <cell r="E6" t="str">
            <v>Fixed Contract &lt;12 months (30%)</v>
          </cell>
          <cell r="H6" t="str">
            <v>20201 Professional Salaries Continuing</v>
          </cell>
          <cell r="Y6" t="str">
            <v>34132 Audit Fees - Other</v>
          </cell>
          <cell r="AF6" t="str">
            <v>57623 Equipment &amp; Machinery-CY Additions</v>
          </cell>
        </row>
        <row r="7">
          <cell r="C7" t="str">
            <v>141 Operating Int Res ACURF                                              </v>
          </cell>
          <cell r="E7" t="str">
            <v>Fixed Contract &gt;12 months (30%)</v>
          </cell>
          <cell r="H7" t="str">
            <v>20202 Professional Salaries Contract SGL</v>
          </cell>
          <cell r="Y7" t="str">
            <v>36301 Insurance</v>
          </cell>
          <cell r="AF7" t="str">
            <v>57633 Motor Vehicles-CY Additions</v>
          </cell>
        </row>
        <row r="8">
          <cell r="C8" t="str">
            <v xml:space="preserve">142 Operating Int Res DVCR Support                                             </v>
          </cell>
          <cell r="H8" t="str">
            <v>20203 Professional Salaries Casual</v>
          </cell>
          <cell r="Y8" t="str">
            <v>37201 Cleaning - Contract</v>
          </cell>
        </row>
        <row r="9">
          <cell r="C9" t="str">
            <v>143 Operating Int Res Awards</v>
          </cell>
          <cell r="Y9" t="str">
            <v>37250 Waste Disposal &amp; Sanitation</v>
          </cell>
        </row>
        <row r="10">
          <cell r="C10" t="str">
            <v>144 Operating Int Res RBG</v>
          </cell>
          <cell r="E10" t="str">
            <v>Yes</v>
          </cell>
          <cell r="Y10" t="str">
            <v>37301 Security Services</v>
          </cell>
        </row>
        <row r="11">
          <cell r="C11" t="str">
            <v>311 NonOp Tied Projects</v>
          </cell>
          <cell r="E11" t="str">
            <v>No</v>
          </cell>
          <cell r="Y11" t="str">
            <v>38602 Bank Fees &amp; Charges</v>
          </cell>
        </row>
        <row r="12">
          <cell r="C12" t="str">
            <v>312 NonOp Tied Consultancies</v>
          </cell>
          <cell r="Y12" t="str">
            <v>43101 Admissions Expenses</v>
          </cell>
        </row>
        <row r="13">
          <cell r="C13" t="str">
            <v>313 NonOp Tied SSAF</v>
          </cell>
          <cell r="Y13" t="str">
            <v>43102 Orientation Expenses</v>
          </cell>
        </row>
        <row r="14">
          <cell r="C14" t="str">
            <v>314 NonOp Tied HEPPP</v>
          </cell>
          <cell r="Y14" t="str">
            <v>43103 Excursion Expenses</v>
          </cell>
        </row>
        <row r="15">
          <cell r="C15" t="str">
            <v>321 NonOp Capital Buildings</v>
          </cell>
          <cell r="Y15" t="str">
            <v>43104 Handbook Printing &amp; Distribution</v>
          </cell>
        </row>
        <row r="16">
          <cell r="C16" t="str">
            <v>322 NonOp Capital Non Buildings</v>
          </cell>
          <cell r="Y16" t="str">
            <v>44101 Scholarships</v>
          </cell>
        </row>
        <row r="17">
          <cell r="C17" t="str">
            <v>331 NonOp Fndn Tied</v>
          </cell>
          <cell r="Y17" t="str">
            <v>44102 Student Grants</v>
          </cell>
        </row>
        <row r="18">
          <cell r="C18" t="str">
            <v>332 NonOp Fndn Tied Annual Donations</v>
          </cell>
          <cell r="Y18" t="str">
            <v>44103 Donation Payments - External</v>
          </cell>
        </row>
        <row r="19">
          <cell r="C19" t="str">
            <v>333 NonOp Fndn Tied Endowments</v>
          </cell>
          <cell r="Y19" t="str">
            <v>48101 Freight &amp; Couriers</v>
          </cell>
        </row>
        <row r="20">
          <cell r="C20" t="str">
            <v>341 NonOp Tied Commercial</v>
          </cell>
          <cell r="Y20" t="str">
            <v>48102 Printing &amp; Copying - Internal Printers</v>
          </cell>
        </row>
        <row r="21">
          <cell r="C21" t="str">
            <v>511 External reporting</v>
          </cell>
          <cell r="Y21" t="str">
            <v>48103 Printing &amp; Copying - External Printers</v>
          </cell>
        </row>
        <row r="22">
          <cell r="C22" t="str">
            <v>611 Research RSP Res Support Pgm</v>
          </cell>
          <cell r="Y22" t="str">
            <v>48104 General Expenses</v>
          </cell>
        </row>
        <row r="23">
          <cell r="C23" t="str">
            <v>612 Research RTP Res Trng Pgm</v>
          </cell>
          <cell r="Y23" t="str">
            <v>48105 Postage</v>
          </cell>
        </row>
        <row r="24">
          <cell r="C24" t="str">
            <v>613 Research RDIP Res DET Int' PG Sch'p</v>
          </cell>
          <cell r="Y24" t="str">
            <v>48106 Stationery</v>
          </cell>
        </row>
        <row r="25">
          <cell r="C25" t="str">
            <v>614 Research RDAP Res DET AP Awards</v>
          </cell>
          <cell r="Y25" t="str">
            <v>48107 Staff Amenities</v>
          </cell>
        </row>
        <row r="26">
          <cell r="C26" t="str">
            <v>615 Research CRN Collab Res Ntwk</v>
          </cell>
          <cell r="Y26" t="str">
            <v>48210 Consumables</v>
          </cell>
        </row>
        <row r="27">
          <cell r="C27" t="str">
            <v>616 Research NOnHERDC External</v>
          </cell>
          <cell r="Y27" t="str">
            <v>48501 Permits, Licences &amp; Reg'n Fees</v>
          </cell>
        </row>
        <row r="28">
          <cell r="C28" t="str">
            <v>631 Research ARC Disc DECRA</v>
          </cell>
          <cell r="Y28" t="str">
            <v>48502 Copyright Charges</v>
          </cell>
        </row>
        <row r="29">
          <cell r="C29" t="str">
            <v>632 Research ARC Disc Indig Res Devt</v>
          </cell>
          <cell r="Y29" t="str">
            <v>48504 Survey Testing</v>
          </cell>
        </row>
        <row r="30">
          <cell r="C30" t="str">
            <v>633 Research ARC Disc Projects</v>
          </cell>
          <cell r="Y30" t="str">
            <v>48521 Appointment Costs</v>
          </cell>
        </row>
        <row r="31">
          <cell r="C31" t="str">
            <v>634 Research ARC Disc via HEP</v>
          </cell>
          <cell r="Y31" t="str">
            <v>48522 Training &amp; Staff Development</v>
          </cell>
        </row>
        <row r="32">
          <cell r="C32" t="str">
            <v>635 Research ARC Future Fellowships</v>
          </cell>
          <cell r="Y32" t="str">
            <v>48523 Publications, Subscriptions &amp; Memberships</v>
          </cell>
        </row>
        <row r="33">
          <cell r="C33" t="str">
            <v>636 Research ARC Ctr of Excellence</v>
          </cell>
          <cell r="Y33" t="str">
            <v>48524 Protective Clothing/Uniforms/First Aid</v>
          </cell>
        </row>
        <row r="34">
          <cell r="C34" t="str">
            <v>637 Research ARC Ind Transf Res Hub</v>
          </cell>
        </row>
        <row r="35">
          <cell r="C35" t="str">
            <v>638 Research ARC Ind Transf Trng Ctr</v>
          </cell>
          <cell r="Y35" t="str">
            <v>42001 Advertising</v>
          </cell>
        </row>
        <row r="36">
          <cell r="C36" t="str">
            <v>641 Research ARC Link Projects</v>
          </cell>
          <cell r="Y36" t="str">
            <v>42002 Promotions &amp; Publicity</v>
          </cell>
        </row>
        <row r="37">
          <cell r="C37" t="str">
            <v>642 Research ARC Link Spec Res Init</v>
          </cell>
          <cell r="Y37" t="str">
            <v>42003 Sponsorship Outbound</v>
          </cell>
        </row>
        <row r="38">
          <cell r="C38" t="str">
            <v>643 Research ARC Link Infra Eqp Fac</v>
          </cell>
        </row>
        <row r="39">
          <cell r="C39" t="str">
            <v>644 Research ARC Link International</v>
          </cell>
          <cell r="Y39" t="str">
            <v>43201 Graduation Expenses</v>
          </cell>
        </row>
        <row r="40">
          <cell r="C40" t="str">
            <v>645 Research ARC Link Lrnd Ac Sp Proj</v>
          </cell>
          <cell r="Y40" t="str">
            <v>48301 Employee Conference and Course Registration</v>
          </cell>
        </row>
        <row r="41">
          <cell r="C41" t="str">
            <v>646 Research ARC Link Res Network</v>
          </cell>
          <cell r="Y41" t="str">
            <v>48302 Meeting Expenses</v>
          </cell>
        </row>
        <row r="42">
          <cell r="C42" t="str">
            <v>647 Research ARC Link via HEP</v>
          </cell>
          <cell r="Y42" t="str">
            <v>48311 Entertainment - Staff FBT</v>
          </cell>
        </row>
        <row r="43">
          <cell r="C43" t="str">
            <v>651 Research NHMRC Career Devt Fel</v>
          </cell>
          <cell r="Y43" t="str">
            <v>48312 Entertainment - NonStaff NoFBT</v>
          </cell>
        </row>
        <row r="44">
          <cell r="C44" t="str">
            <v>652 Research NHMRC Fellow via HEP</v>
          </cell>
        </row>
        <row r="45">
          <cell r="C45" t="str">
            <v>653 Research NHMRC Ctr Res Excel</v>
          </cell>
          <cell r="Y45" t="str">
            <v>34141 Building Consultancy</v>
          </cell>
        </row>
        <row r="46">
          <cell r="C46" t="str">
            <v>654 Research NHMRC Early Career Fel</v>
          </cell>
          <cell r="Y46" t="str">
            <v>40501 IT &amp; Communications Consultancy</v>
          </cell>
        </row>
        <row r="47">
          <cell r="C47" t="str">
            <v>655 Research NHMRC Nat Inst Hlth</v>
          </cell>
          <cell r="Y47" t="str">
            <v>47140 General Consultancy</v>
          </cell>
        </row>
        <row r="48">
          <cell r="C48" t="str">
            <v>656 Research NHMRC Partner Proj</v>
          </cell>
        </row>
        <row r="49">
          <cell r="C49" t="str">
            <v>657 Research NHMRC Program Grants</v>
          </cell>
          <cell r="Y49" t="str">
            <v>40101 IT Software</v>
          </cell>
        </row>
        <row r="50">
          <cell r="C50" t="str">
            <v>658 Research NHMRC Proj Grants</v>
          </cell>
          <cell r="Y50" t="str">
            <v>40102 IT Software Maintenance</v>
          </cell>
        </row>
        <row r="51">
          <cell r="C51" t="str">
            <v>659 Research NHMRC Proj Grants via HEP</v>
          </cell>
          <cell r="Y51" t="str">
            <v>40201 IT Hardware Purchase &lt; $3,000</v>
          </cell>
        </row>
        <row r="52">
          <cell r="C52" t="str">
            <v>661 Research NHMRC Trng Fellow</v>
          </cell>
          <cell r="Y52" t="str">
            <v>40202 IT Hardware Maintenance</v>
          </cell>
        </row>
        <row r="53">
          <cell r="C53" t="str">
            <v>662 Research NHMRC Trng Fellow via HEP</v>
          </cell>
        </row>
        <row r="54">
          <cell r="C54" t="str">
            <v>663 Research NHMRC Equip Grants</v>
          </cell>
          <cell r="Y54" t="str">
            <v>45101 Library Acquisitions Print Books</v>
          </cell>
        </row>
        <row r="55">
          <cell r="C55" t="str">
            <v>664 Research NHMRC PostGrad Schol</v>
          </cell>
          <cell r="Y55" t="str">
            <v>45102 Library Acquisitions Print Serials</v>
          </cell>
        </row>
        <row r="56">
          <cell r="C56" t="str">
            <v>665 Research NHMRC Program via HEP</v>
          </cell>
          <cell r="Y56" t="str">
            <v>45103 Library Book Binding</v>
          </cell>
        </row>
        <row r="57">
          <cell r="C57" t="str">
            <v>671 Research Other Aust Inst Nuc Sci Eng</v>
          </cell>
          <cell r="Y57" t="str">
            <v>45121 Library Acquisitions Electronic Books</v>
          </cell>
        </row>
        <row r="58">
          <cell r="C58" t="str">
            <v>672 Research Other Healthway WA Hlth</v>
          </cell>
          <cell r="Y58" t="str">
            <v>45122 Library Acquisitions Electronic Serials</v>
          </cell>
        </row>
        <row r="59">
          <cell r="C59" t="str">
            <v>673 Research Other Movember Fndn</v>
          </cell>
          <cell r="Y59" t="str">
            <v>45131 Library Loans - Inter Library</v>
          </cell>
        </row>
        <row r="60">
          <cell r="C60" t="str">
            <v>674 Research Other OLT Fellow</v>
          </cell>
        </row>
        <row r="61">
          <cell r="C61" t="str">
            <v>675 Research Other Heart Fndn</v>
          </cell>
        </row>
        <row r="62">
          <cell r="C62" t="str">
            <v>676 Research Other Cmwlth Own Purp</v>
          </cell>
        </row>
        <row r="63">
          <cell r="C63" t="str">
            <v>677 Research Other Cmwlth Other</v>
          </cell>
        </row>
        <row r="64">
          <cell r="C64" t="str">
            <v>678 Research Other S/L Govt Own Purp</v>
          </cell>
        </row>
        <row r="65">
          <cell r="C65" t="str">
            <v>679 Research Other S/L Govt Other</v>
          </cell>
        </row>
        <row r="66">
          <cell r="C66" t="str">
            <v>681 Research Other Joint Appt</v>
          </cell>
        </row>
        <row r="67">
          <cell r="C67" t="str">
            <v>682 Research Other HDR Fees</v>
          </cell>
        </row>
        <row r="68">
          <cell r="C68" t="str">
            <v>683 Research Other Aust Ind</v>
          </cell>
        </row>
        <row r="69">
          <cell r="C69" t="str">
            <v>684 Research Other Aust NFP</v>
          </cell>
        </row>
        <row r="70">
          <cell r="C70" t="str">
            <v>685 Research Other Aust Philanthropy</v>
          </cell>
        </row>
        <row r="71">
          <cell r="C71" t="str">
            <v>686 Research Other Int Ind</v>
          </cell>
        </row>
        <row r="72">
          <cell r="C72" t="str">
            <v>687 Research Other Int NFP</v>
          </cell>
        </row>
        <row r="73">
          <cell r="C73" t="str">
            <v>688 Research Other Int Philanthropy</v>
          </cell>
        </row>
      </sheetData>
      <sheetData sheetId="9">
        <row r="9">
          <cell r="A9" t="str">
            <v>HEW 1 INCREMENT 1</v>
          </cell>
        </row>
        <row r="10">
          <cell r="A10" t="str">
            <v>HEW 1 INCREMENT 2</v>
          </cell>
        </row>
        <row r="11">
          <cell r="A11" t="str">
            <v>HEW 1 INCREMENT 3</v>
          </cell>
        </row>
        <row r="12">
          <cell r="A12" t="str">
            <v>HEW 2 INCREMENT 1</v>
          </cell>
        </row>
        <row r="13">
          <cell r="A13" t="str">
            <v>HEW 2 INCREMENT 2</v>
          </cell>
        </row>
        <row r="14">
          <cell r="A14" t="str">
            <v>HEW 2 INCREMENT 3</v>
          </cell>
        </row>
        <row r="15">
          <cell r="A15" t="str">
            <v>HEW 3 INCREMENT 1</v>
          </cell>
        </row>
        <row r="16">
          <cell r="A16" t="str">
            <v>HEW 3 INCREMENT 2</v>
          </cell>
        </row>
        <row r="17">
          <cell r="A17" t="str">
            <v>HEW 3 INCREMENT 3</v>
          </cell>
        </row>
        <row r="18">
          <cell r="A18" t="str">
            <v>HEW 3 INCREMENT 4</v>
          </cell>
        </row>
        <row r="19">
          <cell r="A19" t="str">
            <v>HEW 4 INCREMENT 1</v>
          </cell>
        </row>
        <row r="20">
          <cell r="A20" t="str">
            <v>HEW 4 INCREMENT 2</v>
          </cell>
        </row>
        <row r="21">
          <cell r="A21" t="str">
            <v>HEW 4 INCREMENT 3</v>
          </cell>
        </row>
        <row r="22">
          <cell r="A22" t="str">
            <v>HEW 4 INCREMENT 4</v>
          </cell>
        </row>
        <row r="23">
          <cell r="A23" t="str">
            <v>HEW 5 INCREMENT 1</v>
          </cell>
        </row>
        <row r="24">
          <cell r="A24" t="str">
            <v>HEW 5 INCREMENT 2</v>
          </cell>
        </row>
        <row r="25">
          <cell r="A25" t="str">
            <v>HEW 5 INCREMENT 3</v>
          </cell>
        </row>
        <row r="26">
          <cell r="A26" t="str">
            <v>HEW 5 INCREMENT 4</v>
          </cell>
        </row>
        <row r="27">
          <cell r="A27" t="str">
            <v>HEW 6 INCREMENT 1</v>
          </cell>
        </row>
        <row r="28">
          <cell r="A28" t="str">
            <v>HEW 6 INCREMENT 2</v>
          </cell>
        </row>
        <row r="29">
          <cell r="A29" t="str">
            <v>HEW 6 INCREMENT 3</v>
          </cell>
        </row>
        <row r="30">
          <cell r="A30" t="str">
            <v>HEW 6 INCREMENT 4</v>
          </cell>
        </row>
        <row r="31">
          <cell r="A31" t="str">
            <v>HEW 7 INCREMENT 1</v>
          </cell>
        </row>
        <row r="32">
          <cell r="A32" t="str">
            <v>HEW 7 INCREMENT 2</v>
          </cell>
        </row>
        <row r="33">
          <cell r="A33" t="str">
            <v>HEW 7 INCREMENT 3</v>
          </cell>
        </row>
        <row r="34">
          <cell r="A34" t="str">
            <v>HEW 7 INCREMENT 4</v>
          </cell>
        </row>
        <row r="35">
          <cell r="A35" t="str">
            <v>HEW 8 INCREMENT 1</v>
          </cell>
        </row>
        <row r="36">
          <cell r="A36" t="str">
            <v>HEW 8 INCREMENT 2</v>
          </cell>
        </row>
        <row r="37">
          <cell r="A37" t="str">
            <v>HEW 8 INCREMENT 3</v>
          </cell>
        </row>
        <row r="38">
          <cell r="A38" t="str">
            <v>HEW 8 INCREMENT 4</v>
          </cell>
        </row>
        <row r="39">
          <cell r="A39" t="str">
            <v>HEW 9 INCREMENT 1</v>
          </cell>
        </row>
        <row r="40">
          <cell r="A40" t="str">
            <v>HEW 9 INCREMENT 2</v>
          </cell>
        </row>
        <row r="41">
          <cell r="A41" t="str">
            <v>HEW 9 INCREMENT 3</v>
          </cell>
        </row>
        <row r="42">
          <cell r="A42" t="str">
            <v>Academic Level A, Increment 1</v>
          </cell>
        </row>
        <row r="43">
          <cell r="A43" t="str">
            <v>Academic Level A, Increment 2</v>
          </cell>
        </row>
        <row r="44">
          <cell r="A44" t="str">
            <v>Academic Level A, Increment 3</v>
          </cell>
        </row>
        <row r="45">
          <cell r="A45" t="str">
            <v>Academic Level A, Increment 4</v>
          </cell>
        </row>
        <row r="46">
          <cell r="A46" t="str">
            <v>Academic Level A, Increment 5</v>
          </cell>
        </row>
        <row r="47">
          <cell r="A47" t="str">
            <v>Academic Level A, Increment 6</v>
          </cell>
        </row>
        <row r="48">
          <cell r="A48" t="str">
            <v>Academic Level A, Increment 7</v>
          </cell>
        </row>
        <row r="49">
          <cell r="A49" t="str">
            <v>Academic Level A, Increment 8</v>
          </cell>
        </row>
        <row r="50">
          <cell r="A50" t="str">
            <v>Academic Level B, Increment 1</v>
          </cell>
        </row>
        <row r="51">
          <cell r="A51" t="str">
            <v>Academic Level B, Increment 2</v>
          </cell>
        </row>
        <row r="52">
          <cell r="A52" t="str">
            <v>Academic Level B, Increment 3</v>
          </cell>
        </row>
        <row r="53">
          <cell r="A53" t="str">
            <v>Academic Level B, Increment 4</v>
          </cell>
        </row>
        <row r="54">
          <cell r="A54" t="str">
            <v>Academic Level B, Increment 5</v>
          </cell>
        </row>
        <row r="55">
          <cell r="A55" t="str">
            <v>Academic Level B, Increment 6</v>
          </cell>
        </row>
        <row r="56">
          <cell r="A56" t="str">
            <v>Academic Level C, Increment 1</v>
          </cell>
        </row>
        <row r="57">
          <cell r="A57" t="str">
            <v>Academic Level C, Increment 2</v>
          </cell>
        </row>
        <row r="58">
          <cell r="A58" t="str">
            <v>Academic Level C, Increment 3</v>
          </cell>
        </row>
        <row r="59">
          <cell r="A59" t="str">
            <v>Academic Level C, Increment 4</v>
          </cell>
        </row>
        <row r="60">
          <cell r="A60" t="str">
            <v>Academic Level D, Increment 1</v>
          </cell>
        </row>
        <row r="61">
          <cell r="A61" t="str">
            <v>Academic Level D, Increment 2</v>
          </cell>
        </row>
        <row r="62">
          <cell r="A62" t="str">
            <v>Academic Level D, Increment 3</v>
          </cell>
        </row>
        <row r="63">
          <cell r="A63" t="str">
            <v>Academic Level D, Increment 4</v>
          </cell>
        </row>
        <row r="64">
          <cell r="A64" t="str">
            <v>Academic Level E, Increment 1</v>
          </cell>
        </row>
      </sheetData>
      <sheetData sheetId="10">
        <row r="1">
          <cell r="B1">
            <v>44742</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1.Coversheet"/>
      <sheetName val="Tables"/>
      <sheetName val="2.Project Summary "/>
      <sheetName val="3. ICR_Waiver_Reduction"/>
      <sheetName val="4.ACU Salaries "/>
      <sheetName val="6. Staff Calculations"/>
      <sheetName val="5.ACU Salaries No of Hrs"/>
      <sheetName val="5.Direct Non-Salary"/>
      <sheetName val="6. Budget Load"/>
      <sheetName val="Salary Schedule"/>
      <sheetName val="Years"/>
      <sheetName val="Increments"/>
      <sheetName val="7.Invoicing Details"/>
      <sheetName val="7. Working Notes"/>
      <sheetName val="8. List of Account Codes"/>
      <sheetName val="HR Salary Data"/>
      <sheetName val="HRS = WKS "/>
    </sheetNames>
    <sheetDataSet>
      <sheetData sheetId="0" refreshError="1"/>
      <sheetData sheetId="1">
        <row r="23">
          <cell r="D23">
            <v>43313</v>
          </cell>
        </row>
      </sheetData>
      <sheetData sheetId="2">
        <row r="2">
          <cell r="E2" t="str">
            <v>Casual (16.5%)</v>
          </cell>
        </row>
        <row r="3">
          <cell r="C3" t="str">
            <v>111 Operating Tracked</v>
          </cell>
          <cell r="E3" t="str">
            <v>Fixed Contract &lt;12 months (16.5%)</v>
          </cell>
          <cell r="H3" t="str">
            <v>20101 Academic Salaries Continuing</v>
          </cell>
          <cell r="Y3" t="str">
            <v>34101 Legal Fees</v>
          </cell>
          <cell r="AB3" t="str">
            <v>48503 External Admin Fee &amp; Outsourced Service Arrangements</v>
          </cell>
          <cell r="AF3" t="str">
            <v>57010 Buildings Freehold - CY Additions</v>
          </cell>
          <cell r="AJ3" t="str">
            <v>41101 Travel - Accommodation Domestic</v>
          </cell>
          <cell r="AN3" t="str">
            <v>48205 Minor Equip Other &lt; $3,000</v>
          </cell>
        </row>
        <row r="4">
          <cell r="C4" t="str">
            <v>112 Operating Tied Internal NonRes Sch</v>
          </cell>
          <cell r="E4" t="str">
            <v>Fixed Contract &gt;12 months (27%)</v>
          </cell>
          <cell r="H4" t="str">
            <v>20102 Academic Salaries Contract SGL</v>
          </cell>
          <cell r="Y4" t="str">
            <v>34130 Audit Fees - Internal</v>
          </cell>
          <cell r="AF4" t="str">
            <v>57603 Furniture &amp; Fittings-CY Additions</v>
          </cell>
          <cell r="AJ4" t="str">
            <v>41103 Trav - A/fares Dom</v>
          </cell>
        </row>
        <row r="5">
          <cell r="C5" t="str">
            <v>121 Operating SIF Tied</v>
          </cell>
          <cell r="E5" t="str">
            <v>Casual (30%)</v>
          </cell>
          <cell r="H5" t="str">
            <v>20103 Academic Salaries Casual/Sessional</v>
          </cell>
          <cell r="Y5" t="str">
            <v>34131 Audit Fees - External</v>
          </cell>
          <cell r="AF5" t="str">
            <v>57613 Computer Equipment-CY Additions</v>
          </cell>
          <cell r="AJ5" t="str">
            <v>41105 Travel - Car Hire Domestic</v>
          </cell>
          <cell r="AN5" t="str">
            <v>36001 Property Lease Expenses</v>
          </cell>
        </row>
        <row r="6">
          <cell r="C6" t="str">
            <v>131 Operating OH Tracked</v>
          </cell>
          <cell r="E6" t="str">
            <v>Fixed Contract &lt;12 months (30%)</v>
          </cell>
          <cell r="H6" t="str">
            <v>20201 Professional Salaries Continuing</v>
          </cell>
          <cell r="Y6" t="str">
            <v>34132 Audit Fees - Other</v>
          </cell>
          <cell r="AF6" t="str">
            <v>57623 Equipment &amp; Machinery-CY Additions</v>
          </cell>
          <cell r="AJ6" t="str">
            <v>41109 Travel - Car Allowance and Reimbursement</v>
          </cell>
          <cell r="AN6" t="str">
            <v>36011 Equipment Lease and Rental</v>
          </cell>
        </row>
        <row r="7">
          <cell r="C7" t="str">
            <v>141 Operating Int Res ACURF                                              </v>
          </cell>
          <cell r="E7" t="str">
            <v>Fixed Contract &gt;12 months (30%)</v>
          </cell>
          <cell r="H7" t="str">
            <v>20202 Professional Salaries Contract SGL</v>
          </cell>
          <cell r="Y7" t="str">
            <v>36301 Insurance</v>
          </cell>
          <cell r="AF7" t="str">
            <v>57633 Motor Vehicles-CY Additions</v>
          </cell>
          <cell r="AJ7" t="str">
            <v>41111 Travel - Taxi Expenses Domestic</v>
          </cell>
          <cell r="AN7" t="str">
            <v>36012 Hire Of Equipment &amp; Facilities</v>
          </cell>
        </row>
        <row r="8">
          <cell r="C8" t="str">
            <v xml:space="preserve">142 Operating Int Res DVCR Support                                             </v>
          </cell>
          <cell r="H8" t="str">
            <v>20203 Professional Salaries Casual</v>
          </cell>
          <cell r="Y8" t="str">
            <v>37201 Cleaning - Contract</v>
          </cell>
          <cell r="AJ8" t="str">
            <v>41115 Travel - Subsistence Domestic</v>
          </cell>
          <cell r="AN8" t="str">
            <v>36020 Electricity</v>
          </cell>
        </row>
        <row r="9">
          <cell r="C9" t="str">
            <v>143 Operating Int Res Awards</v>
          </cell>
          <cell r="Y9" t="str">
            <v>37250 Waste Disposal &amp; Sanitation</v>
          </cell>
          <cell r="AJ9" t="str">
            <v>41117 Travel - Other Domestic</v>
          </cell>
          <cell r="AN9" t="str">
            <v>36021 Gas/LPG</v>
          </cell>
        </row>
        <row r="10">
          <cell r="C10" t="str">
            <v>144 Operating Int Res RBG</v>
          </cell>
          <cell r="E10" t="str">
            <v>Yes</v>
          </cell>
          <cell r="Y10" t="str">
            <v>37301 Security Services</v>
          </cell>
          <cell r="AJ10" t="str">
            <v>41119 Travel - Subject to FBT Domestic</v>
          </cell>
          <cell r="AN10" t="str">
            <v>36022 Water &amp; Sewerage</v>
          </cell>
        </row>
        <row r="11">
          <cell r="C11" t="str">
            <v>311 NonOp Tied Projects</v>
          </cell>
          <cell r="E11" t="str">
            <v>No</v>
          </cell>
          <cell r="Y11" t="str">
            <v>38602 Bank Fees &amp; Charges</v>
          </cell>
          <cell r="AJ11" t="str">
            <v>41131 Motor Vehicle Expenses</v>
          </cell>
          <cell r="AN11" t="str">
            <v>36030 Rates, Strata and Land Taxes/Duties</v>
          </cell>
        </row>
        <row r="12">
          <cell r="C12" t="str">
            <v>312 NonOp Tied Consultancies</v>
          </cell>
          <cell r="Y12" t="str">
            <v>43101 Admissions Expenses</v>
          </cell>
          <cell r="AN12" t="str">
            <v>40301 Phone - Landline, Fax, Network ISDN, Video</v>
          </cell>
        </row>
        <row r="13">
          <cell r="C13" t="str">
            <v>313 NonOp Tied SSAF</v>
          </cell>
          <cell r="Y13" t="str">
            <v>43102 Orientation Expenses</v>
          </cell>
          <cell r="AJ13" t="str">
            <v>41102 Travel - Accommodation International</v>
          </cell>
          <cell r="AN13" t="str">
            <v>40302 Phone - Mobile</v>
          </cell>
        </row>
        <row r="14">
          <cell r="C14" t="str">
            <v>314 NonOp Tied HEPPP</v>
          </cell>
          <cell r="Y14" t="str">
            <v>43103 Excursion Expenses</v>
          </cell>
          <cell r="AJ14" t="str">
            <v>41104 Travel - Airfares International</v>
          </cell>
          <cell r="AN14" t="str">
            <v>40303 Internet charges</v>
          </cell>
        </row>
        <row r="15">
          <cell r="C15" t="str">
            <v>321 NonOp Capital Buildings</v>
          </cell>
          <cell r="Y15" t="str">
            <v>43104 Handbook Printing &amp; Distribution</v>
          </cell>
          <cell r="AJ15" t="str">
            <v>41106 Travel - Car Hire International</v>
          </cell>
          <cell r="AN15" t="str">
            <v>40304 IT Cloud Expenses</v>
          </cell>
        </row>
        <row r="16">
          <cell r="C16" t="str">
            <v>322 NonOp Capital Non Buildings</v>
          </cell>
          <cell r="Y16" t="str">
            <v>44101 Scholarships</v>
          </cell>
          <cell r="AJ16" t="str">
            <v>41108 Travel - Advance International</v>
          </cell>
        </row>
        <row r="17">
          <cell r="C17" t="str">
            <v>331 NonOp Fndn Tied</v>
          </cell>
          <cell r="Y17" t="str">
            <v>44102 Student Grants</v>
          </cell>
          <cell r="AJ17" t="str">
            <v>41112 Travel - Taxi Expenses International</v>
          </cell>
          <cell r="AN17" t="str">
            <v>37101 Maintenance-Buildings-Other</v>
          </cell>
        </row>
        <row r="18">
          <cell r="C18" t="str">
            <v>332 NonOp Fndn Tied Annual Donations</v>
          </cell>
          <cell r="Y18" t="str">
            <v>44103 Donation Payments - External</v>
          </cell>
          <cell r="AJ18" t="str">
            <v>41116 Travel - Subsistence International</v>
          </cell>
          <cell r="AN18" t="str">
            <v>37102 Maintenance-Buildings-Carpentry &amp; Minor Repairs</v>
          </cell>
        </row>
        <row r="19">
          <cell r="C19" t="str">
            <v>333 NonOp Fndn Tied Endowments</v>
          </cell>
          <cell r="G19" t="str">
            <v>Research project funds</v>
          </cell>
          <cell r="Y19" t="str">
            <v>48101 Freight &amp; Couriers</v>
          </cell>
          <cell r="AJ19" t="str">
            <v>41118 Travel - Other International</v>
          </cell>
          <cell r="AN19" t="str">
            <v>37103 Maintenance-Buildings-Plumbing</v>
          </cell>
        </row>
        <row r="20">
          <cell r="C20" t="str">
            <v>341 NonOp Tied Commercial</v>
          </cell>
          <cell r="G20" t="str">
            <v>Fellowship</v>
          </cell>
          <cell r="Y20" t="str">
            <v>48102 Printing &amp; Copying - Internal Printers</v>
          </cell>
          <cell r="AJ20" t="str">
            <v>41120 Travel - Subject to FBT International</v>
          </cell>
          <cell r="AN20" t="str">
            <v>37104 Maintenance-Buildings-Painting</v>
          </cell>
        </row>
        <row r="21">
          <cell r="C21" t="str">
            <v>511 External reporting</v>
          </cell>
          <cell r="G21" t="str">
            <v>Scholarship</v>
          </cell>
          <cell r="Y21" t="str">
            <v>48103 Printing &amp; Copying - External Printers</v>
          </cell>
          <cell r="AN21" t="str">
            <v>37105 Maintenance-Buildings-Electrical</v>
          </cell>
        </row>
        <row r="22">
          <cell r="C22" t="str">
            <v>611 Research RSP Res Support Pgm</v>
          </cell>
          <cell r="G22" t="str">
            <v>Award/Prize</v>
          </cell>
          <cell r="Y22" t="str">
            <v>48104 General Expenses</v>
          </cell>
          <cell r="AN22" t="str">
            <v>37106 Maintenance-Buildings-Access &amp; Security</v>
          </cell>
        </row>
        <row r="23">
          <cell r="C23" t="str">
            <v>612 Research RTP Res Trng Pgm</v>
          </cell>
          <cell r="G23" t="str">
            <v>Equipment only</v>
          </cell>
          <cell r="Y23" t="str">
            <v>48105 Postage</v>
          </cell>
          <cell r="AN23" t="str">
            <v>37107 Maintenance-Equip &amp; Mach-Other</v>
          </cell>
        </row>
        <row r="24">
          <cell r="C24" t="str">
            <v>613 Research RDIP Res DET Int' PG Sch'p</v>
          </cell>
          <cell r="G24" t="str">
            <v>Tender/ Consultancy</v>
          </cell>
          <cell r="Y24" t="str">
            <v>48106 Stationery</v>
          </cell>
          <cell r="AN24" t="str">
            <v>37108 Maintenance-Equip &amp; Mach-HVAC Contract</v>
          </cell>
        </row>
        <row r="25">
          <cell r="C25" t="str">
            <v>614 Research RDAP Res DET AP Awards</v>
          </cell>
          <cell r="G25" t="str">
            <v>Use of facilities</v>
          </cell>
          <cell r="Y25" t="str">
            <v>48107 Staff Amenities</v>
          </cell>
          <cell r="AN25" t="str">
            <v>37109 Maintenance-Equip &amp; Mach-HVAC ad hoc &amp; break down</v>
          </cell>
        </row>
        <row r="26">
          <cell r="C26" t="str">
            <v>615 Research CRN Collab Res Ntwk</v>
          </cell>
          <cell r="G26" t="str">
            <v>Travel funds</v>
          </cell>
          <cell r="Y26" t="str">
            <v>48210 Consumables</v>
          </cell>
          <cell r="AN26" t="str">
            <v>37110 Maintenance-Equip &amp; Mach-Essential Services</v>
          </cell>
        </row>
        <row r="27">
          <cell r="C27" t="str">
            <v>616 Research NOnHERDC External</v>
          </cell>
          <cell r="G27" t="str">
            <v xml:space="preserve">Other </v>
          </cell>
          <cell r="Y27" t="str">
            <v>48501 Permits, Licences &amp; Reg'n Fees</v>
          </cell>
          <cell r="AN27" t="str">
            <v>37111 Maintenance-Equip &amp; Mach-Lifts</v>
          </cell>
        </row>
        <row r="28">
          <cell r="C28" t="str">
            <v>631 Research ARC Disc DECRA</v>
          </cell>
          <cell r="Y28" t="str">
            <v>48502 Copyright Charges</v>
          </cell>
          <cell r="AN28" t="str">
            <v>37112 Maintenance-Grounds-Other</v>
          </cell>
        </row>
        <row r="29">
          <cell r="C29" t="str">
            <v>632 Research ARC Disc Indig Res Devt</v>
          </cell>
          <cell r="Y29" t="str">
            <v>48504 Survey Testing</v>
          </cell>
          <cell r="AN29" t="str">
            <v>37113 Maintenance-Grounds-Swimming Pool</v>
          </cell>
        </row>
        <row r="30">
          <cell r="C30" t="str">
            <v>633 Research ARC Disc Projects</v>
          </cell>
          <cell r="E30" t="str">
            <v>Fixed Term</v>
          </cell>
          <cell r="Y30" t="str">
            <v>48521 Appointment Costs</v>
          </cell>
          <cell r="AN30" t="str">
            <v>37114 Maintenance-Grounds-Trees</v>
          </cell>
        </row>
        <row r="31">
          <cell r="C31" t="str">
            <v>634 Research ARC Disc via HEP</v>
          </cell>
          <cell r="E31" t="str">
            <v>Casual</v>
          </cell>
          <cell r="Y31" t="str">
            <v>48522 Training &amp; Staff Development</v>
          </cell>
          <cell r="AN31" t="str">
            <v>37115 Maintenance-Furniture &amp; Fittings</v>
          </cell>
        </row>
        <row r="32">
          <cell r="C32" t="str">
            <v>635 Research ARC Future Fellowships</v>
          </cell>
          <cell r="Y32" t="str">
            <v>48523 Publications, Subscriptions &amp; Memberships</v>
          </cell>
        </row>
        <row r="33">
          <cell r="C33" t="str">
            <v>636 Research ARC Ctr of Excellence</v>
          </cell>
          <cell r="Y33" t="str">
            <v>48524 Protective Clothing/Uniforms/First Aid</v>
          </cell>
        </row>
        <row r="34">
          <cell r="C34" t="str">
            <v>637 Research ARC Ind Transf Res Hub</v>
          </cell>
        </row>
        <row r="35">
          <cell r="C35" t="str">
            <v>638 Research ARC Ind Transf Trng Ctr</v>
          </cell>
          <cell r="Y35" t="str">
            <v>42001 Advertising</v>
          </cell>
        </row>
        <row r="36">
          <cell r="C36" t="str">
            <v>641 Research ARC Link Projects</v>
          </cell>
          <cell r="Y36" t="str">
            <v>42002 Promotions &amp; Publicity</v>
          </cell>
        </row>
        <row r="37">
          <cell r="C37" t="str">
            <v>642 Research ARC Link Spec Res Init</v>
          </cell>
          <cell r="Y37" t="str">
            <v>42003 Sponsorship Outbound</v>
          </cell>
        </row>
        <row r="38">
          <cell r="C38" t="str">
            <v>643 Research ARC Link Infra Eqp Fac</v>
          </cell>
        </row>
        <row r="39">
          <cell r="C39" t="str">
            <v>644 Research ARC Link International</v>
          </cell>
          <cell r="Y39" t="str">
            <v>43201 Graduation Expenses</v>
          </cell>
        </row>
        <row r="40">
          <cell r="C40" t="str">
            <v>645 Research ARC Link Lrnd Ac Sp Proj</v>
          </cell>
          <cell r="Y40" t="str">
            <v>48301 Employee Conference and Course Registration</v>
          </cell>
        </row>
        <row r="41">
          <cell r="C41" t="str">
            <v>646 Research ARC Link Res Network</v>
          </cell>
          <cell r="Y41" t="str">
            <v>48302 Meeting Expenses</v>
          </cell>
        </row>
        <row r="42">
          <cell r="C42" t="str">
            <v>647 Research ARC Link via HEP</v>
          </cell>
          <cell r="Y42" t="str">
            <v>48311 Entertainment - Staff FBT</v>
          </cell>
        </row>
        <row r="43">
          <cell r="C43" t="str">
            <v>651 Research NHMRC Career Devt Fel</v>
          </cell>
          <cell r="Y43" t="str">
            <v>48312 Entertainment - NonStaff NoFBT</v>
          </cell>
        </row>
        <row r="44">
          <cell r="C44" t="str">
            <v>652 Research NHMRC Fellow via HEP</v>
          </cell>
        </row>
        <row r="45">
          <cell r="C45" t="str">
            <v>653 Research NHMRC Ctr Res Excel</v>
          </cell>
          <cell r="Y45" t="str">
            <v>34141 Building Consultancy</v>
          </cell>
        </row>
        <row r="46">
          <cell r="C46" t="str">
            <v>654 Research NHMRC Early Career Fel</v>
          </cell>
          <cell r="Y46" t="str">
            <v>40501 IT &amp; Communications Consultancy</v>
          </cell>
        </row>
        <row r="47">
          <cell r="C47" t="str">
            <v>655 Research NHMRC Nat Inst Hlth</v>
          </cell>
          <cell r="Y47" t="str">
            <v>47140 General Consultancy</v>
          </cell>
        </row>
        <row r="48">
          <cell r="C48" t="str">
            <v>656 Research NHMRC Partner Proj</v>
          </cell>
        </row>
        <row r="49">
          <cell r="C49" t="str">
            <v>657 Research NHMRC Program Grants</v>
          </cell>
          <cell r="Y49" t="str">
            <v>40101 IT Software</v>
          </cell>
        </row>
        <row r="50">
          <cell r="C50" t="str">
            <v>658 Research NHMRC Proj Grants</v>
          </cell>
          <cell r="Y50" t="str">
            <v>40102 IT Software Maintenance</v>
          </cell>
        </row>
        <row r="51">
          <cell r="C51" t="str">
            <v>659 Research NHMRC Proj Grants via HEP</v>
          </cell>
          <cell r="Y51" t="str">
            <v>40201 IT Hardware Purchase &lt; $3,000</v>
          </cell>
        </row>
        <row r="52">
          <cell r="C52" t="str">
            <v>661 Research NHMRC Trng Fellow</v>
          </cell>
          <cell r="Y52" t="str">
            <v>40202 IT Hardware Maintenance</v>
          </cell>
        </row>
        <row r="53">
          <cell r="C53" t="str">
            <v>662 Research NHMRC Trng Fellow via HEP</v>
          </cell>
        </row>
        <row r="54">
          <cell r="C54" t="str">
            <v>663 Research NHMRC Equip Grants</v>
          </cell>
          <cell r="Y54" t="str">
            <v>45101 Library Acquisitions Print Books</v>
          </cell>
        </row>
        <row r="55">
          <cell r="C55" t="str">
            <v>664 Research NHMRC PostGrad Schol</v>
          </cell>
          <cell r="Y55" t="str">
            <v>45102 Library Acquisitions Print Serials</v>
          </cell>
        </row>
        <row r="56">
          <cell r="C56" t="str">
            <v>665 Research NHMRC Program via HEP</v>
          </cell>
          <cell r="Y56" t="str">
            <v>45103 Library Book Binding</v>
          </cell>
        </row>
        <row r="57">
          <cell r="C57" t="str">
            <v>671 Research Other Aust Inst Nuc Sci Eng</v>
          </cell>
          <cell r="Y57" t="str">
            <v>45121 Library Acquisitions Electronic Books</v>
          </cell>
        </row>
        <row r="58">
          <cell r="C58" t="str">
            <v>672 Research Other Healthway WA Hlth</v>
          </cell>
          <cell r="Y58" t="str">
            <v>45122 Library Acquisitions Electronic Serials</v>
          </cell>
        </row>
        <row r="59">
          <cell r="C59" t="str">
            <v>673 Research Other Movember Fndn</v>
          </cell>
          <cell r="Y59" t="str">
            <v>45131 Library Loans - Inter Library</v>
          </cell>
        </row>
        <row r="60">
          <cell r="C60" t="str">
            <v>674 Research Other OLT Fellow</v>
          </cell>
        </row>
        <row r="61">
          <cell r="C61" t="str">
            <v>675 Research Other Heart Fndn</v>
          </cell>
        </row>
        <row r="62">
          <cell r="C62" t="str">
            <v>676 Research Other Cmwlth Own Purp</v>
          </cell>
        </row>
        <row r="63">
          <cell r="C63" t="str">
            <v>677 Research Other Cmwlth Other</v>
          </cell>
        </row>
        <row r="64">
          <cell r="C64" t="str">
            <v>678 Research Other S/L Govt Own Purp</v>
          </cell>
        </row>
        <row r="65">
          <cell r="C65" t="str">
            <v>679 Research Other S/L Govt Other</v>
          </cell>
        </row>
        <row r="66">
          <cell r="C66" t="str">
            <v>681 Research Other Joint Appt</v>
          </cell>
        </row>
        <row r="67">
          <cell r="C67" t="str">
            <v>682 Research Other HDR Fees</v>
          </cell>
        </row>
        <row r="68">
          <cell r="C68" t="str">
            <v>683 Research Other Aust Ind</v>
          </cell>
        </row>
        <row r="69">
          <cell r="C69" t="str">
            <v>684 Research Other Aust NFP</v>
          </cell>
        </row>
        <row r="70">
          <cell r="C70" t="str">
            <v>685 Research Other Aust Philanthropy</v>
          </cell>
        </row>
        <row r="71">
          <cell r="C71" t="str">
            <v>686 Research Other Int Ind</v>
          </cell>
        </row>
        <row r="72">
          <cell r="C72" t="str">
            <v>687 Research Other Int NFP</v>
          </cell>
        </row>
        <row r="73">
          <cell r="C73" t="str">
            <v>688 Research Other Int Philanthropy</v>
          </cell>
        </row>
      </sheetData>
      <sheetData sheetId="3" refreshError="1"/>
      <sheetData sheetId="4" refreshError="1"/>
      <sheetData sheetId="5" refreshError="1"/>
      <sheetData sheetId="6" refreshError="1"/>
      <sheetData sheetId="7" refreshError="1"/>
      <sheetData sheetId="8" refreshError="1"/>
      <sheetData sheetId="9" refreshError="1"/>
      <sheetData sheetId="10">
        <row r="9">
          <cell r="A9" t="str">
            <v>HEW 1 INCREMENT 1</v>
          </cell>
        </row>
        <row r="10">
          <cell r="A10" t="str">
            <v>HEW 1 INCREMENT 2</v>
          </cell>
        </row>
        <row r="11">
          <cell r="A11" t="str">
            <v>HEW 1 INCREMENT 3</v>
          </cell>
        </row>
        <row r="12">
          <cell r="A12" t="str">
            <v>HEW 2 INCREMENT 1</v>
          </cell>
        </row>
        <row r="13">
          <cell r="A13" t="str">
            <v>HEW 2 INCREMENT 2</v>
          </cell>
        </row>
        <row r="14">
          <cell r="A14" t="str">
            <v>HEW 2 INCREMENT 3</v>
          </cell>
        </row>
        <row r="15">
          <cell r="A15" t="str">
            <v>HEW 3 INCREMENT 1</v>
          </cell>
        </row>
        <row r="16">
          <cell r="A16" t="str">
            <v>HEW 3 INCREMENT 2</v>
          </cell>
        </row>
        <row r="17">
          <cell r="A17" t="str">
            <v>HEW 3 INCREMENT 3</v>
          </cell>
        </row>
        <row r="18">
          <cell r="A18" t="str">
            <v>HEW 3 INCREMENT 4</v>
          </cell>
        </row>
        <row r="19">
          <cell r="A19" t="str">
            <v>HEW 4 INCREMENT 1</v>
          </cell>
        </row>
        <row r="20">
          <cell r="A20" t="str">
            <v>HEW 4 INCREMENT 2</v>
          </cell>
        </row>
        <row r="21">
          <cell r="A21" t="str">
            <v>HEW 4 INCREMENT 3</v>
          </cell>
        </row>
        <row r="22">
          <cell r="A22" t="str">
            <v>HEW 4 INCREMENT 4</v>
          </cell>
        </row>
        <row r="23">
          <cell r="A23" t="str">
            <v>HEW 5 INCREMENT 1</v>
          </cell>
        </row>
        <row r="24">
          <cell r="A24" t="str">
            <v>HEW 5 INCREMENT 2</v>
          </cell>
        </row>
        <row r="25">
          <cell r="A25" t="str">
            <v>HEW 5 INCREMENT 3</v>
          </cell>
        </row>
        <row r="26">
          <cell r="A26" t="str">
            <v>HEW 5 INCREMENT 4</v>
          </cell>
        </row>
        <row r="27">
          <cell r="A27" t="str">
            <v>HEW 6 INCREMENT 1</v>
          </cell>
        </row>
        <row r="28">
          <cell r="A28" t="str">
            <v>HEW 6 INCREMENT 2</v>
          </cell>
        </row>
        <row r="29">
          <cell r="A29" t="str">
            <v>HEW 6 INCREMENT 3</v>
          </cell>
        </row>
        <row r="30">
          <cell r="A30" t="str">
            <v>HEW 6 INCREMENT 4</v>
          </cell>
        </row>
        <row r="31">
          <cell r="A31" t="str">
            <v>HEW 7 INCREMENT 1</v>
          </cell>
        </row>
        <row r="32">
          <cell r="A32" t="str">
            <v>HEW 7 INCREMENT 2</v>
          </cell>
        </row>
        <row r="33">
          <cell r="A33" t="str">
            <v>HEW 7 INCREMENT 3</v>
          </cell>
        </row>
        <row r="34">
          <cell r="A34" t="str">
            <v>HEW 7 INCREMENT 4</v>
          </cell>
        </row>
        <row r="35">
          <cell r="A35" t="str">
            <v>HEW 8 INCREMENT 1</v>
          </cell>
        </row>
        <row r="36">
          <cell r="A36" t="str">
            <v>HEW 8 INCREMENT 2</v>
          </cell>
        </row>
        <row r="37">
          <cell r="A37" t="str">
            <v>HEW 8 INCREMENT 3</v>
          </cell>
        </row>
        <row r="38">
          <cell r="A38" t="str">
            <v>HEW 8 INCREMENT 4</v>
          </cell>
        </row>
        <row r="39">
          <cell r="A39" t="str">
            <v>HEW 9 INCREMENT 1</v>
          </cell>
        </row>
        <row r="40">
          <cell r="A40" t="str">
            <v>HEW 9 INCREMENT 2</v>
          </cell>
        </row>
        <row r="41">
          <cell r="A41" t="str">
            <v>HEW 9 INCREMENT 3</v>
          </cell>
        </row>
        <row r="42">
          <cell r="A42" t="str">
            <v>Academic Level A, Increment 1</v>
          </cell>
        </row>
        <row r="43">
          <cell r="A43" t="str">
            <v>Academic Level A, Increment 2</v>
          </cell>
        </row>
        <row r="44">
          <cell r="A44" t="str">
            <v>Academic Level A, Increment 3</v>
          </cell>
        </row>
        <row r="45">
          <cell r="A45" t="str">
            <v>Academic Level A, Increment 4</v>
          </cell>
        </row>
        <row r="46">
          <cell r="A46" t="str">
            <v>Academic Level A, Increment 5</v>
          </cell>
        </row>
        <row r="47">
          <cell r="A47" t="str">
            <v>Academic Level A, Increment 6</v>
          </cell>
        </row>
        <row r="48">
          <cell r="A48" t="str">
            <v>Academic Level A, Increment 7</v>
          </cell>
        </row>
        <row r="49">
          <cell r="A49" t="str">
            <v>Academic Level A, Increment 8</v>
          </cell>
        </row>
        <row r="50">
          <cell r="A50" t="str">
            <v>Academic Level B, Increment 1</v>
          </cell>
        </row>
        <row r="51">
          <cell r="A51" t="str">
            <v>Academic Level B, Increment 2</v>
          </cell>
        </row>
        <row r="52">
          <cell r="A52" t="str">
            <v>Academic Level B, Increment 3</v>
          </cell>
        </row>
        <row r="53">
          <cell r="A53" t="str">
            <v>Academic Level B, Increment 4</v>
          </cell>
        </row>
        <row r="54">
          <cell r="A54" t="str">
            <v>Academic Level B, Increment 5</v>
          </cell>
        </row>
        <row r="55">
          <cell r="A55" t="str">
            <v>Academic Level B, Increment 6</v>
          </cell>
        </row>
        <row r="56">
          <cell r="A56" t="str">
            <v>Academic Level C, Increment 1</v>
          </cell>
        </row>
        <row r="57">
          <cell r="A57" t="str">
            <v>Academic Level C, Increment 2</v>
          </cell>
        </row>
        <row r="58">
          <cell r="A58" t="str">
            <v>Academic Level C, Increment 3</v>
          </cell>
        </row>
        <row r="59">
          <cell r="A59" t="str">
            <v>Academic Level C, Increment 4</v>
          </cell>
        </row>
        <row r="60">
          <cell r="A60" t="str">
            <v>Academic Level D, Increment 1</v>
          </cell>
        </row>
        <row r="61">
          <cell r="A61" t="str">
            <v>Academic Level D, Increment 2</v>
          </cell>
        </row>
        <row r="62">
          <cell r="A62" t="str">
            <v>Academic Level D, Increment 3</v>
          </cell>
        </row>
        <row r="63">
          <cell r="A63" t="str">
            <v>Academic Level D, Increment 4</v>
          </cell>
        </row>
        <row r="64">
          <cell r="A64" t="str">
            <v>Academic Level E, Increment 1</v>
          </cell>
        </row>
      </sheetData>
      <sheetData sheetId="11">
        <row r="1">
          <cell r="B1">
            <v>44742</v>
          </cell>
        </row>
      </sheetData>
      <sheetData sheetId="12" refreshError="1"/>
      <sheetData sheetId="13" refreshError="1"/>
      <sheetData sheetId="14" refreshError="1"/>
      <sheetData sheetId="15" refreshError="1"/>
      <sheetData sheetId="16">
        <row r="4">
          <cell r="C4" t="str">
            <v>HEW 1 INCREMENT 1</v>
          </cell>
        </row>
        <row r="5">
          <cell r="C5" t="str">
            <v>HEW 1 INCREMENT 2</v>
          </cell>
        </row>
        <row r="6">
          <cell r="C6" t="str">
            <v>HEW 1 INCREMENT 3</v>
          </cell>
        </row>
        <row r="7">
          <cell r="C7" t="str">
            <v>HEW 2 INCREMENT 1</v>
          </cell>
        </row>
        <row r="8">
          <cell r="C8" t="str">
            <v>HEW 2 INCREMENT 2</v>
          </cell>
        </row>
        <row r="9">
          <cell r="C9" t="str">
            <v>HEW 2 INCREMENT 3</v>
          </cell>
        </row>
        <row r="10">
          <cell r="C10" t="str">
            <v>HEW 3 INCREMENT 1</v>
          </cell>
        </row>
        <row r="11">
          <cell r="C11" t="str">
            <v>HEW 3 INCREMENT 2</v>
          </cell>
        </row>
        <row r="12">
          <cell r="C12" t="str">
            <v>HEW 3 INCREMENT 3</v>
          </cell>
        </row>
        <row r="13">
          <cell r="C13" t="str">
            <v>HEW 3 INCREMENT 4</v>
          </cell>
        </row>
        <row r="14">
          <cell r="C14" t="str">
            <v>HEW 4 INCREMENT 1</v>
          </cell>
        </row>
        <row r="15">
          <cell r="C15" t="str">
            <v>HEW 4 INCREMENT 2</v>
          </cell>
        </row>
        <row r="16">
          <cell r="C16" t="str">
            <v>HEW 4 INCREMENT 3</v>
          </cell>
        </row>
        <row r="17">
          <cell r="C17" t="str">
            <v>HEW 4 INCREMENT 4</v>
          </cell>
        </row>
        <row r="18">
          <cell r="C18" t="str">
            <v>HEW 5 INCREMENT 1</v>
          </cell>
        </row>
        <row r="19">
          <cell r="C19" t="str">
            <v>HEW 5 INCREMENT 2</v>
          </cell>
        </row>
        <row r="20">
          <cell r="C20" t="str">
            <v>HEW 5 INCREMENT 3</v>
          </cell>
        </row>
        <row r="21">
          <cell r="C21" t="str">
            <v>HEW 5 INCREMENT 4</v>
          </cell>
        </row>
        <row r="22">
          <cell r="C22" t="str">
            <v>HEW 6 INCREMENT 1</v>
          </cell>
        </row>
        <row r="23">
          <cell r="C23" t="str">
            <v>HEW 6 INCREMENT 2</v>
          </cell>
        </row>
        <row r="24">
          <cell r="C24" t="str">
            <v>HEW 6 INCREMENT 3</v>
          </cell>
        </row>
        <row r="25">
          <cell r="C25" t="str">
            <v>HEW 6 INCREMENT 4</v>
          </cell>
        </row>
        <row r="26">
          <cell r="C26" t="str">
            <v>HEW 7 INCREMENT 1</v>
          </cell>
        </row>
        <row r="27">
          <cell r="C27" t="str">
            <v>HEW 7 INCREMENT 2</v>
          </cell>
        </row>
        <row r="28">
          <cell r="C28" t="str">
            <v>HEW 7 INCREMENT 3</v>
          </cell>
        </row>
        <row r="29">
          <cell r="C29" t="str">
            <v>HEW 7 INCREMENT 4</v>
          </cell>
        </row>
        <row r="30">
          <cell r="C30" t="str">
            <v>HEW 8 INCREMENT 1</v>
          </cell>
        </row>
        <row r="31">
          <cell r="C31" t="str">
            <v>HEW 8 INCREMENT 2</v>
          </cell>
        </row>
        <row r="32">
          <cell r="C32" t="str">
            <v>HEW 8 INCREMENT 3</v>
          </cell>
        </row>
        <row r="33">
          <cell r="C33" t="str">
            <v>HEW 8 INCREMENT 4</v>
          </cell>
        </row>
        <row r="34">
          <cell r="C34" t="str">
            <v>HEW 9 INCREMENT 1</v>
          </cell>
        </row>
        <row r="35">
          <cell r="C35" t="str">
            <v>HEW 9 INCREMENT 2</v>
          </cell>
        </row>
        <row r="36">
          <cell r="C36" t="str">
            <v>HEW 9 INCREMENT 3</v>
          </cell>
        </row>
        <row r="37">
          <cell r="C37" t="str">
            <v>Academic Level A, Increment 1</v>
          </cell>
        </row>
        <row r="38">
          <cell r="C38" t="str">
            <v>Academic Level A, Increment 2</v>
          </cell>
        </row>
        <row r="39">
          <cell r="C39" t="str">
            <v>Academic Level A, Increment 3</v>
          </cell>
        </row>
        <row r="40">
          <cell r="C40" t="str">
            <v>Academic Level A, Increment 4</v>
          </cell>
        </row>
        <row r="41">
          <cell r="C41" t="str">
            <v>Academic Level A, Increment 5</v>
          </cell>
        </row>
        <row r="42">
          <cell r="C42" t="str">
            <v>Academic Level A, Increment 6</v>
          </cell>
        </row>
        <row r="43">
          <cell r="C43" t="str">
            <v>Academic Level A, Increment 7</v>
          </cell>
        </row>
        <row r="44">
          <cell r="C44" t="str">
            <v>Academic Level A, Increment 8</v>
          </cell>
        </row>
        <row r="45">
          <cell r="C45" t="str">
            <v>Academic Level B, Increment 1</v>
          </cell>
        </row>
        <row r="46">
          <cell r="C46" t="str">
            <v>Academic Level B, Increment 2</v>
          </cell>
        </row>
        <row r="47">
          <cell r="C47" t="str">
            <v>Academic Level B, Increment 3</v>
          </cell>
        </row>
        <row r="48">
          <cell r="C48" t="str">
            <v>Academic Level B, Increment 4</v>
          </cell>
        </row>
        <row r="49">
          <cell r="C49" t="str">
            <v>Academic Level B, Increment 5</v>
          </cell>
        </row>
        <row r="50">
          <cell r="C50" t="str">
            <v>Academic Level B, Increment 6</v>
          </cell>
        </row>
        <row r="51">
          <cell r="C51" t="str">
            <v>Academic Level C, Increment 1</v>
          </cell>
        </row>
        <row r="52">
          <cell r="C52" t="str">
            <v>Academic Level C, Increment 2</v>
          </cell>
        </row>
        <row r="53">
          <cell r="C53" t="str">
            <v>Academic Level C, Increment 3</v>
          </cell>
        </row>
        <row r="54">
          <cell r="C54" t="str">
            <v>Academic Level C, Increment 4</v>
          </cell>
        </row>
        <row r="55">
          <cell r="C55" t="str">
            <v>Academic Level D, Increment 1</v>
          </cell>
        </row>
        <row r="56">
          <cell r="C56" t="str">
            <v>Academic Level D, Increment 2</v>
          </cell>
        </row>
        <row r="57">
          <cell r="C57" t="str">
            <v>Academic Level D, Increment 3</v>
          </cell>
        </row>
        <row r="58">
          <cell r="C58" t="str">
            <v>Academic Level D, Increment 4</v>
          </cell>
        </row>
        <row r="59">
          <cell r="C59" t="str">
            <v>Academic Level E, Increment 1</v>
          </cell>
        </row>
      </sheetData>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Main View"/>
      <sheetName val="Allowances"/>
      <sheetName val="Lookup"/>
      <sheetName val="Proportional Costing"/>
      <sheetName val="Main View (2)"/>
      <sheetName val="Sheet4"/>
    </sheetNames>
    <sheetDataSet>
      <sheetData sheetId="0"/>
      <sheetData sheetId="1"/>
      <sheetData sheetId="2">
        <row r="2">
          <cell r="A2">
            <v>0</v>
          </cell>
          <cell r="D2">
            <v>0</v>
          </cell>
          <cell r="M2">
            <v>0</v>
          </cell>
          <cell r="N2">
            <v>0</v>
          </cell>
          <cell r="U2">
            <v>0</v>
          </cell>
          <cell r="V2">
            <v>0</v>
          </cell>
          <cell r="W2">
            <v>0</v>
          </cell>
          <cell r="X2">
            <v>0</v>
          </cell>
          <cell r="AE2">
            <v>0</v>
          </cell>
          <cell r="AF2">
            <v>0</v>
          </cell>
          <cell r="AG2">
            <v>0</v>
          </cell>
        </row>
        <row r="3">
          <cell r="A3">
            <v>0</v>
          </cell>
          <cell r="D3">
            <v>0</v>
          </cell>
          <cell r="M3">
            <v>0</v>
          </cell>
          <cell r="N3">
            <v>0</v>
          </cell>
          <cell r="U3">
            <v>0</v>
          </cell>
          <cell r="V3">
            <v>0</v>
          </cell>
          <cell r="W3">
            <v>0</v>
          </cell>
          <cell r="X3">
            <v>0</v>
          </cell>
          <cell r="AE3">
            <v>0</v>
          </cell>
          <cell r="AF3">
            <v>0</v>
          </cell>
          <cell r="AG3">
            <v>0</v>
          </cell>
        </row>
        <row r="4">
          <cell r="A4">
            <v>0</v>
          </cell>
          <cell r="D4">
            <v>0</v>
          </cell>
          <cell r="M4">
            <v>0</v>
          </cell>
          <cell r="N4">
            <v>0</v>
          </cell>
          <cell r="U4">
            <v>0</v>
          </cell>
          <cell r="V4">
            <v>0</v>
          </cell>
          <cell r="W4">
            <v>0</v>
          </cell>
          <cell r="X4">
            <v>0</v>
          </cell>
          <cell r="AE4">
            <v>0</v>
          </cell>
          <cell r="AF4">
            <v>0</v>
          </cell>
          <cell r="AG4">
            <v>0</v>
          </cell>
        </row>
        <row r="5">
          <cell r="A5">
            <v>0</v>
          </cell>
          <cell r="D5">
            <v>0</v>
          </cell>
          <cell r="I5">
            <v>0</v>
          </cell>
          <cell r="M5">
            <v>0</v>
          </cell>
          <cell r="N5">
            <v>0</v>
          </cell>
          <cell r="U5">
            <v>0</v>
          </cell>
          <cell r="V5">
            <v>0</v>
          </cell>
          <cell r="W5">
            <v>0</v>
          </cell>
          <cell r="X5">
            <v>0</v>
          </cell>
          <cell r="AE5">
            <v>0</v>
          </cell>
          <cell r="AF5">
            <v>0</v>
          </cell>
          <cell r="AG5">
            <v>0</v>
          </cell>
        </row>
        <row r="6">
          <cell r="A6">
            <v>0</v>
          </cell>
          <cell r="D6">
            <v>0</v>
          </cell>
          <cell r="I6">
            <v>0</v>
          </cell>
          <cell r="M6">
            <v>0</v>
          </cell>
          <cell r="N6">
            <v>0</v>
          </cell>
          <cell r="U6">
            <v>0</v>
          </cell>
          <cell r="V6">
            <v>0</v>
          </cell>
          <cell r="W6">
            <v>0</v>
          </cell>
          <cell r="X6">
            <v>0</v>
          </cell>
          <cell r="AE6">
            <v>0</v>
          </cell>
          <cell r="AF6">
            <v>0</v>
          </cell>
          <cell r="AG6">
            <v>0</v>
          </cell>
        </row>
        <row r="7">
          <cell r="A7">
            <v>0</v>
          </cell>
          <cell r="D7">
            <v>0</v>
          </cell>
          <cell r="I7">
            <v>0</v>
          </cell>
          <cell r="M7">
            <v>0</v>
          </cell>
          <cell r="N7">
            <v>0</v>
          </cell>
          <cell r="U7">
            <v>0</v>
          </cell>
          <cell r="V7">
            <v>0</v>
          </cell>
          <cell r="W7">
            <v>0</v>
          </cell>
          <cell r="X7">
            <v>0</v>
          </cell>
          <cell r="AE7">
            <v>0</v>
          </cell>
          <cell r="AF7">
            <v>0</v>
          </cell>
          <cell r="AG7">
            <v>0</v>
          </cell>
        </row>
        <row r="8">
          <cell r="A8">
            <v>0</v>
          </cell>
          <cell r="D8">
            <v>0</v>
          </cell>
          <cell r="M8">
            <v>0</v>
          </cell>
          <cell r="N8">
            <v>0</v>
          </cell>
          <cell r="U8">
            <v>0</v>
          </cell>
          <cell r="V8">
            <v>0</v>
          </cell>
          <cell r="W8">
            <v>0</v>
          </cell>
          <cell r="X8">
            <v>0</v>
          </cell>
          <cell r="AE8">
            <v>0</v>
          </cell>
          <cell r="AF8">
            <v>0</v>
          </cell>
          <cell r="AG8">
            <v>0</v>
          </cell>
        </row>
        <row r="9">
          <cell r="A9">
            <v>0</v>
          </cell>
          <cell r="D9">
            <v>0</v>
          </cell>
          <cell r="M9">
            <v>0</v>
          </cell>
          <cell r="N9">
            <v>0</v>
          </cell>
          <cell r="U9">
            <v>0</v>
          </cell>
          <cell r="V9">
            <v>0</v>
          </cell>
          <cell r="W9">
            <v>0</v>
          </cell>
          <cell r="X9">
            <v>0</v>
          </cell>
          <cell r="AE9">
            <v>0</v>
          </cell>
          <cell r="AF9">
            <v>0</v>
          </cell>
          <cell r="AG9">
            <v>0</v>
          </cell>
        </row>
        <row r="10">
          <cell r="A10">
            <v>0</v>
          </cell>
          <cell r="D10">
            <v>0</v>
          </cell>
          <cell r="I10">
            <v>0</v>
          </cell>
          <cell r="M10">
            <v>0</v>
          </cell>
          <cell r="N10">
            <v>0</v>
          </cell>
          <cell r="U10">
            <v>0</v>
          </cell>
          <cell r="V10">
            <v>0</v>
          </cell>
          <cell r="W10">
            <v>0</v>
          </cell>
          <cell r="X10">
            <v>0</v>
          </cell>
          <cell r="AE10">
            <v>0</v>
          </cell>
          <cell r="AF10">
            <v>0</v>
          </cell>
          <cell r="AG10">
            <v>0</v>
          </cell>
        </row>
        <row r="11">
          <cell r="A11">
            <v>0</v>
          </cell>
          <cell r="D11">
            <v>0</v>
          </cell>
          <cell r="I11">
            <v>0</v>
          </cell>
          <cell r="M11">
            <v>0</v>
          </cell>
          <cell r="N11">
            <v>0</v>
          </cell>
          <cell r="U11">
            <v>0</v>
          </cell>
          <cell r="V11">
            <v>0</v>
          </cell>
          <cell r="W11">
            <v>0</v>
          </cell>
          <cell r="X11">
            <v>0</v>
          </cell>
          <cell r="AE11">
            <v>0</v>
          </cell>
          <cell r="AF11">
            <v>0</v>
          </cell>
          <cell r="AG11">
            <v>0</v>
          </cell>
        </row>
        <row r="12">
          <cell r="A12">
            <v>0</v>
          </cell>
          <cell r="D12">
            <v>0</v>
          </cell>
          <cell r="M12">
            <v>0</v>
          </cell>
          <cell r="N12">
            <v>0</v>
          </cell>
          <cell r="U12">
            <v>0</v>
          </cell>
          <cell r="V12">
            <v>0</v>
          </cell>
          <cell r="W12">
            <v>0</v>
          </cell>
          <cell r="X12">
            <v>0</v>
          </cell>
          <cell r="AE12">
            <v>0</v>
          </cell>
          <cell r="AF12">
            <v>0</v>
          </cell>
          <cell r="AG12">
            <v>0</v>
          </cell>
        </row>
        <row r="13">
          <cell r="A13">
            <v>0</v>
          </cell>
          <cell r="D13">
            <v>0</v>
          </cell>
          <cell r="I13">
            <v>0</v>
          </cell>
          <cell r="M13">
            <v>0</v>
          </cell>
          <cell r="N13">
            <v>0</v>
          </cell>
          <cell r="U13">
            <v>0</v>
          </cell>
          <cell r="V13">
            <v>0</v>
          </cell>
          <cell r="W13">
            <v>0</v>
          </cell>
          <cell r="X13">
            <v>0</v>
          </cell>
          <cell r="AE13">
            <v>0</v>
          </cell>
          <cell r="AF13">
            <v>0</v>
          </cell>
          <cell r="AG13">
            <v>0</v>
          </cell>
        </row>
        <row r="14">
          <cell r="A14">
            <v>0</v>
          </cell>
          <cell r="D14">
            <v>0</v>
          </cell>
          <cell r="I14">
            <v>0</v>
          </cell>
          <cell r="M14">
            <v>0</v>
          </cell>
          <cell r="N14">
            <v>0</v>
          </cell>
          <cell r="U14">
            <v>0</v>
          </cell>
          <cell r="V14">
            <v>0</v>
          </cell>
          <cell r="W14">
            <v>0</v>
          </cell>
          <cell r="X14">
            <v>0</v>
          </cell>
          <cell r="AE14">
            <v>0</v>
          </cell>
          <cell r="AF14">
            <v>0</v>
          </cell>
          <cell r="AG14">
            <v>0</v>
          </cell>
        </row>
        <row r="15">
          <cell r="A15">
            <v>0</v>
          </cell>
          <cell r="D15">
            <v>0</v>
          </cell>
          <cell r="I15">
            <v>0</v>
          </cell>
          <cell r="M15">
            <v>0</v>
          </cell>
          <cell r="N15">
            <v>0</v>
          </cell>
          <cell r="U15">
            <v>0</v>
          </cell>
          <cell r="V15">
            <v>0</v>
          </cell>
          <cell r="W15">
            <v>0</v>
          </cell>
          <cell r="X15">
            <v>0</v>
          </cell>
          <cell r="AE15">
            <v>0</v>
          </cell>
          <cell r="AF15">
            <v>0</v>
          </cell>
          <cell r="AG15">
            <v>0</v>
          </cell>
        </row>
        <row r="16">
          <cell r="A16">
            <v>0</v>
          </cell>
          <cell r="D16">
            <v>0</v>
          </cell>
          <cell r="I16">
            <v>0</v>
          </cell>
          <cell r="M16">
            <v>0</v>
          </cell>
          <cell r="N16">
            <v>0</v>
          </cell>
          <cell r="U16">
            <v>0</v>
          </cell>
          <cell r="V16">
            <v>0</v>
          </cell>
          <cell r="W16">
            <v>0</v>
          </cell>
          <cell r="X16">
            <v>0</v>
          </cell>
          <cell r="AE16">
            <v>0</v>
          </cell>
          <cell r="AF16">
            <v>0</v>
          </cell>
          <cell r="AG16">
            <v>0</v>
          </cell>
        </row>
        <row r="17">
          <cell r="A17">
            <v>0</v>
          </cell>
          <cell r="D17">
            <v>0</v>
          </cell>
          <cell r="I17">
            <v>0</v>
          </cell>
          <cell r="M17">
            <v>0</v>
          </cell>
          <cell r="N17">
            <v>0</v>
          </cell>
          <cell r="U17">
            <v>0</v>
          </cell>
          <cell r="V17">
            <v>0</v>
          </cell>
          <cell r="W17">
            <v>0</v>
          </cell>
          <cell r="X17">
            <v>0</v>
          </cell>
          <cell r="AE17">
            <v>0</v>
          </cell>
          <cell r="AF17">
            <v>0</v>
          </cell>
          <cell r="AG17">
            <v>0</v>
          </cell>
        </row>
        <row r="18">
          <cell r="A18">
            <v>0</v>
          </cell>
          <cell r="D18">
            <v>0</v>
          </cell>
          <cell r="M18">
            <v>0</v>
          </cell>
          <cell r="N18">
            <v>0</v>
          </cell>
          <cell r="U18">
            <v>0</v>
          </cell>
          <cell r="V18">
            <v>0</v>
          </cell>
          <cell r="W18">
            <v>0</v>
          </cell>
          <cell r="X18">
            <v>0</v>
          </cell>
          <cell r="AE18">
            <v>0</v>
          </cell>
          <cell r="AF18">
            <v>0</v>
          </cell>
          <cell r="AG18">
            <v>0</v>
          </cell>
        </row>
        <row r="19">
          <cell r="A19">
            <v>0</v>
          </cell>
          <cell r="D19">
            <v>0</v>
          </cell>
          <cell r="M19">
            <v>0</v>
          </cell>
          <cell r="N19">
            <v>0</v>
          </cell>
          <cell r="U19">
            <v>0</v>
          </cell>
          <cell r="V19">
            <v>0</v>
          </cell>
          <cell r="W19">
            <v>0</v>
          </cell>
          <cell r="X19">
            <v>0</v>
          </cell>
          <cell r="AE19">
            <v>0</v>
          </cell>
          <cell r="AF19">
            <v>0</v>
          </cell>
          <cell r="AG19">
            <v>0</v>
          </cell>
        </row>
        <row r="20">
          <cell r="A20">
            <v>0</v>
          </cell>
          <cell r="D20">
            <v>0</v>
          </cell>
          <cell r="M20">
            <v>0</v>
          </cell>
          <cell r="N20">
            <v>0</v>
          </cell>
          <cell r="U20">
            <v>0</v>
          </cell>
          <cell r="V20">
            <v>0</v>
          </cell>
          <cell r="W20">
            <v>0</v>
          </cell>
          <cell r="X20">
            <v>0</v>
          </cell>
          <cell r="AE20">
            <v>0</v>
          </cell>
          <cell r="AF20">
            <v>0</v>
          </cell>
          <cell r="AG20">
            <v>0</v>
          </cell>
        </row>
        <row r="21">
          <cell r="A21">
            <v>0</v>
          </cell>
          <cell r="D21">
            <v>0</v>
          </cell>
          <cell r="M21">
            <v>0</v>
          </cell>
          <cell r="N21">
            <v>0</v>
          </cell>
          <cell r="U21">
            <v>0</v>
          </cell>
          <cell r="V21">
            <v>0</v>
          </cell>
          <cell r="W21">
            <v>0</v>
          </cell>
          <cell r="X21">
            <v>0</v>
          </cell>
          <cell r="AE21">
            <v>0</v>
          </cell>
          <cell r="AF21">
            <v>0</v>
          </cell>
          <cell r="AG21">
            <v>0</v>
          </cell>
        </row>
        <row r="22">
          <cell r="A22">
            <v>0</v>
          </cell>
          <cell r="D22">
            <v>0</v>
          </cell>
          <cell r="I22">
            <v>0</v>
          </cell>
          <cell r="M22">
            <v>0</v>
          </cell>
          <cell r="N22">
            <v>0</v>
          </cell>
          <cell r="U22">
            <v>0</v>
          </cell>
          <cell r="V22">
            <v>0</v>
          </cell>
          <cell r="W22">
            <v>0</v>
          </cell>
          <cell r="X22">
            <v>0</v>
          </cell>
          <cell r="AE22">
            <v>0</v>
          </cell>
          <cell r="AF22">
            <v>0</v>
          </cell>
          <cell r="AG22">
            <v>0</v>
          </cell>
        </row>
        <row r="23">
          <cell r="A23">
            <v>0</v>
          </cell>
          <cell r="D23">
            <v>0</v>
          </cell>
          <cell r="M23">
            <v>0</v>
          </cell>
          <cell r="N23">
            <v>0</v>
          </cell>
          <cell r="U23">
            <v>0</v>
          </cell>
          <cell r="V23">
            <v>0</v>
          </cell>
          <cell r="W23">
            <v>0</v>
          </cell>
          <cell r="X23">
            <v>0</v>
          </cell>
          <cell r="AE23">
            <v>0</v>
          </cell>
          <cell r="AF23">
            <v>0</v>
          </cell>
          <cell r="AG23">
            <v>0</v>
          </cell>
        </row>
        <row r="24">
          <cell r="A24">
            <v>0</v>
          </cell>
          <cell r="D24">
            <v>0</v>
          </cell>
          <cell r="M24">
            <v>0</v>
          </cell>
          <cell r="N24">
            <v>0</v>
          </cell>
          <cell r="U24">
            <v>0</v>
          </cell>
          <cell r="V24">
            <v>0</v>
          </cell>
          <cell r="W24">
            <v>0</v>
          </cell>
          <cell r="X24">
            <v>0</v>
          </cell>
          <cell r="AE24">
            <v>0</v>
          </cell>
          <cell r="AF24">
            <v>0</v>
          </cell>
          <cell r="AG24">
            <v>0</v>
          </cell>
        </row>
        <row r="25">
          <cell r="A25">
            <v>0</v>
          </cell>
          <cell r="D25">
            <v>0</v>
          </cell>
          <cell r="M25">
            <v>0</v>
          </cell>
          <cell r="N25">
            <v>0</v>
          </cell>
          <cell r="U25">
            <v>0</v>
          </cell>
          <cell r="V25">
            <v>0</v>
          </cell>
          <cell r="W25">
            <v>0</v>
          </cell>
          <cell r="X25">
            <v>0</v>
          </cell>
          <cell r="AE25">
            <v>0</v>
          </cell>
          <cell r="AF25">
            <v>0</v>
          </cell>
          <cell r="AG25">
            <v>0</v>
          </cell>
        </row>
        <row r="26">
          <cell r="A26">
            <v>0</v>
          </cell>
          <cell r="D26">
            <v>0</v>
          </cell>
          <cell r="M26">
            <v>0</v>
          </cell>
          <cell r="N26">
            <v>0</v>
          </cell>
          <cell r="U26">
            <v>0</v>
          </cell>
          <cell r="V26">
            <v>0</v>
          </cell>
          <cell r="W26">
            <v>0</v>
          </cell>
          <cell r="X26">
            <v>0</v>
          </cell>
          <cell r="AE26">
            <v>0</v>
          </cell>
          <cell r="AF26">
            <v>0</v>
          </cell>
          <cell r="AG26">
            <v>0</v>
          </cell>
        </row>
        <row r="27">
          <cell r="A27">
            <v>0</v>
          </cell>
          <cell r="D27">
            <v>0</v>
          </cell>
          <cell r="M27">
            <v>0</v>
          </cell>
          <cell r="N27">
            <v>0</v>
          </cell>
          <cell r="U27">
            <v>0</v>
          </cell>
          <cell r="V27">
            <v>0</v>
          </cell>
          <cell r="W27">
            <v>0</v>
          </cell>
          <cell r="X27">
            <v>0</v>
          </cell>
          <cell r="AE27">
            <v>0</v>
          </cell>
          <cell r="AF27">
            <v>0</v>
          </cell>
          <cell r="AG27">
            <v>0</v>
          </cell>
        </row>
        <row r="28">
          <cell r="A28">
            <v>0</v>
          </cell>
          <cell r="D28">
            <v>0</v>
          </cell>
          <cell r="I28">
            <v>0</v>
          </cell>
          <cell r="M28">
            <v>0</v>
          </cell>
          <cell r="N28">
            <v>0</v>
          </cell>
          <cell r="U28">
            <v>0</v>
          </cell>
          <cell r="V28">
            <v>0</v>
          </cell>
          <cell r="W28">
            <v>0</v>
          </cell>
          <cell r="X28">
            <v>0</v>
          </cell>
          <cell r="AE28">
            <v>0</v>
          </cell>
          <cell r="AF28">
            <v>0</v>
          </cell>
          <cell r="AG28">
            <v>0</v>
          </cell>
        </row>
        <row r="29">
          <cell r="A29">
            <v>0</v>
          </cell>
          <cell r="D29">
            <v>0</v>
          </cell>
          <cell r="I29">
            <v>0</v>
          </cell>
          <cell r="M29">
            <v>0</v>
          </cell>
          <cell r="N29">
            <v>0</v>
          </cell>
          <cell r="U29">
            <v>0</v>
          </cell>
          <cell r="V29">
            <v>0</v>
          </cell>
          <cell r="W29">
            <v>0</v>
          </cell>
          <cell r="X29">
            <v>0</v>
          </cell>
          <cell r="AE29">
            <v>0</v>
          </cell>
          <cell r="AF29">
            <v>0</v>
          </cell>
          <cell r="AG29">
            <v>0</v>
          </cell>
        </row>
        <row r="30">
          <cell r="A30">
            <v>0</v>
          </cell>
          <cell r="D30">
            <v>0</v>
          </cell>
          <cell r="M30">
            <v>0</v>
          </cell>
          <cell r="N30">
            <v>0</v>
          </cell>
          <cell r="U30">
            <v>0</v>
          </cell>
          <cell r="V30">
            <v>0</v>
          </cell>
          <cell r="W30">
            <v>0</v>
          </cell>
          <cell r="X30">
            <v>0</v>
          </cell>
          <cell r="AE30">
            <v>0</v>
          </cell>
          <cell r="AF30">
            <v>0</v>
          </cell>
          <cell r="AG30">
            <v>0</v>
          </cell>
        </row>
        <row r="31">
          <cell r="A31">
            <v>0</v>
          </cell>
          <cell r="D31">
            <v>0</v>
          </cell>
          <cell r="M31">
            <v>0</v>
          </cell>
          <cell r="N31">
            <v>0</v>
          </cell>
          <cell r="U31">
            <v>0</v>
          </cell>
          <cell r="V31">
            <v>0</v>
          </cell>
          <cell r="W31">
            <v>0</v>
          </cell>
          <cell r="X31">
            <v>0</v>
          </cell>
          <cell r="AE31">
            <v>0</v>
          </cell>
          <cell r="AF31">
            <v>0</v>
          </cell>
          <cell r="AG31">
            <v>0</v>
          </cell>
        </row>
        <row r="32">
          <cell r="A32">
            <v>0</v>
          </cell>
          <cell r="D32">
            <v>0</v>
          </cell>
          <cell r="I32">
            <v>0</v>
          </cell>
          <cell r="M32">
            <v>0</v>
          </cell>
          <cell r="N32">
            <v>0</v>
          </cell>
          <cell r="U32">
            <v>0</v>
          </cell>
          <cell r="V32">
            <v>0</v>
          </cell>
          <cell r="W32">
            <v>0</v>
          </cell>
          <cell r="X32">
            <v>0</v>
          </cell>
          <cell r="AE32">
            <v>0</v>
          </cell>
          <cell r="AF32">
            <v>0</v>
          </cell>
          <cell r="AG32">
            <v>0</v>
          </cell>
        </row>
        <row r="33">
          <cell r="A33">
            <v>0</v>
          </cell>
          <cell r="D33">
            <v>0</v>
          </cell>
          <cell r="M33">
            <v>0</v>
          </cell>
          <cell r="N33">
            <v>0</v>
          </cell>
          <cell r="U33">
            <v>0</v>
          </cell>
          <cell r="V33">
            <v>0</v>
          </cell>
          <cell r="W33">
            <v>0</v>
          </cell>
          <cell r="X33">
            <v>0</v>
          </cell>
          <cell r="AE33">
            <v>0</v>
          </cell>
          <cell r="AF33">
            <v>0</v>
          </cell>
          <cell r="AG33">
            <v>0</v>
          </cell>
        </row>
        <row r="34">
          <cell r="A34">
            <v>0</v>
          </cell>
          <cell r="D34">
            <v>0</v>
          </cell>
          <cell r="I34">
            <v>0</v>
          </cell>
          <cell r="M34">
            <v>0</v>
          </cell>
          <cell r="N34">
            <v>0</v>
          </cell>
          <cell r="U34">
            <v>0</v>
          </cell>
          <cell r="V34">
            <v>0</v>
          </cell>
          <cell r="W34">
            <v>0</v>
          </cell>
          <cell r="X34">
            <v>0</v>
          </cell>
          <cell r="AE34">
            <v>0</v>
          </cell>
          <cell r="AF34">
            <v>0</v>
          </cell>
          <cell r="AG34">
            <v>0</v>
          </cell>
        </row>
        <row r="35">
          <cell r="A35">
            <v>0</v>
          </cell>
          <cell r="D35">
            <v>0</v>
          </cell>
          <cell r="I35">
            <v>0</v>
          </cell>
          <cell r="M35">
            <v>0</v>
          </cell>
          <cell r="N35">
            <v>0</v>
          </cell>
          <cell r="U35">
            <v>0</v>
          </cell>
          <cell r="V35">
            <v>0</v>
          </cell>
          <cell r="W35">
            <v>0</v>
          </cell>
          <cell r="X35">
            <v>0</v>
          </cell>
          <cell r="AE35">
            <v>0</v>
          </cell>
          <cell r="AF35">
            <v>0</v>
          </cell>
          <cell r="AG35">
            <v>0</v>
          </cell>
        </row>
        <row r="36">
          <cell r="A36">
            <v>0</v>
          </cell>
          <cell r="D36">
            <v>0</v>
          </cell>
          <cell r="I36">
            <v>0</v>
          </cell>
          <cell r="M36">
            <v>0</v>
          </cell>
          <cell r="N36">
            <v>0</v>
          </cell>
          <cell r="U36">
            <v>0</v>
          </cell>
          <cell r="V36">
            <v>0</v>
          </cell>
          <cell r="W36">
            <v>0</v>
          </cell>
          <cell r="X36">
            <v>0</v>
          </cell>
          <cell r="AE36">
            <v>0</v>
          </cell>
          <cell r="AF36">
            <v>0</v>
          </cell>
          <cell r="AG36">
            <v>0</v>
          </cell>
        </row>
        <row r="37">
          <cell r="A37">
            <v>0</v>
          </cell>
          <cell r="D37">
            <v>0</v>
          </cell>
          <cell r="I37">
            <v>0</v>
          </cell>
          <cell r="M37">
            <v>0</v>
          </cell>
          <cell r="N37">
            <v>0</v>
          </cell>
          <cell r="U37">
            <v>0</v>
          </cell>
          <cell r="V37">
            <v>0</v>
          </cell>
          <cell r="W37">
            <v>0</v>
          </cell>
          <cell r="X37">
            <v>0</v>
          </cell>
          <cell r="AE37">
            <v>0</v>
          </cell>
          <cell r="AF37">
            <v>0</v>
          </cell>
          <cell r="AG37">
            <v>0</v>
          </cell>
        </row>
        <row r="38">
          <cell r="A38">
            <v>0</v>
          </cell>
          <cell r="D38">
            <v>0</v>
          </cell>
          <cell r="M38">
            <v>0</v>
          </cell>
          <cell r="N38">
            <v>0</v>
          </cell>
          <cell r="U38">
            <v>0</v>
          </cell>
          <cell r="V38">
            <v>0</v>
          </cell>
          <cell r="W38">
            <v>0</v>
          </cell>
          <cell r="X38">
            <v>0</v>
          </cell>
          <cell r="AE38">
            <v>0</v>
          </cell>
          <cell r="AF38">
            <v>0</v>
          </cell>
          <cell r="AG38">
            <v>0</v>
          </cell>
        </row>
        <row r="39">
          <cell r="A39">
            <v>0</v>
          </cell>
          <cell r="D39">
            <v>0</v>
          </cell>
          <cell r="M39">
            <v>0</v>
          </cell>
          <cell r="N39">
            <v>0</v>
          </cell>
          <cell r="U39">
            <v>0</v>
          </cell>
          <cell r="V39">
            <v>0</v>
          </cell>
          <cell r="W39">
            <v>0</v>
          </cell>
          <cell r="X39">
            <v>0</v>
          </cell>
          <cell r="AE39">
            <v>0</v>
          </cell>
          <cell r="AF39">
            <v>0</v>
          </cell>
          <cell r="AG39">
            <v>0</v>
          </cell>
        </row>
        <row r="40">
          <cell r="A40">
            <v>0</v>
          </cell>
          <cell r="D40">
            <v>0</v>
          </cell>
          <cell r="I40">
            <v>0</v>
          </cell>
          <cell r="M40">
            <v>0</v>
          </cell>
          <cell r="N40">
            <v>0</v>
          </cell>
          <cell r="U40">
            <v>0</v>
          </cell>
          <cell r="V40">
            <v>0</v>
          </cell>
          <cell r="W40">
            <v>0</v>
          </cell>
          <cell r="X40">
            <v>0</v>
          </cell>
          <cell r="AE40">
            <v>0</v>
          </cell>
          <cell r="AF40">
            <v>0</v>
          </cell>
          <cell r="AG40">
            <v>0</v>
          </cell>
        </row>
        <row r="41">
          <cell r="A41">
            <v>0</v>
          </cell>
          <cell r="D41">
            <v>0</v>
          </cell>
          <cell r="M41">
            <v>0</v>
          </cell>
          <cell r="N41">
            <v>0</v>
          </cell>
          <cell r="U41">
            <v>0</v>
          </cell>
          <cell r="V41">
            <v>0</v>
          </cell>
          <cell r="W41">
            <v>0</v>
          </cell>
          <cell r="X41">
            <v>0</v>
          </cell>
          <cell r="AE41">
            <v>0</v>
          </cell>
          <cell r="AF41">
            <v>0</v>
          </cell>
          <cell r="AG41">
            <v>0</v>
          </cell>
        </row>
        <row r="42">
          <cell r="A42">
            <v>0</v>
          </cell>
          <cell r="D42">
            <v>0</v>
          </cell>
          <cell r="I42">
            <v>0</v>
          </cell>
          <cell r="M42">
            <v>0</v>
          </cell>
          <cell r="N42">
            <v>0</v>
          </cell>
          <cell r="U42">
            <v>0</v>
          </cell>
          <cell r="V42">
            <v>0</v>
          </cell>
          <cell r="W42">
            <v>0</v>
          </cell>
          <cell r="X42">
            <v>0</v>
          </cell>
          <cell r="AE42">
            <v>0</v>
          </cell>
          <cell r="AF42">
            <v>0</v>
          </cell>
          <cell r="AG42">
            <v>0</v>
          </cell>
        </row>
        <row r="43">
          <cell r="A43">
            <v>0</v>
          </cell>
          <cell r="D43">
            <v>0</v>
          </cell>
          <cell r="M43">
            <v>0</v>
          </cell>
          <cell r="N43">
            <v>0</v>
          </cell>
          <cell r="U43">
            <v>0</v>
          </cell>
          <cell r="V43">
            <v>0</v>
          </cell>
          <cell r="W43">
            <v>0</v>
          </cell>
          <cell r="X43">
            <v>0</v>
          </cell>
          <cell r="AE43">
            <v>0</v>
          </cell>
          <cell r="AF43">
            <v>0</v>
          </cell>
          <cell r="AG43">
            <v>0</v>
          </cell>
        </row>
        <row r="44">
          <cell r="A44">
            <v>0</v>
          </cell>
          <cell r="D44">
            <v>0</v>
          </cell>
          <cell r="M44">
            <v>0</v>
          </cell>
          <cell r="N44">
            <v>0</v>
          </cell>
          <cell r="T44">
            <v>0</v>
          </cell>
          <cell r="U44">
            <v>0</v>
          </cell>
          <cell r="V44">
            <v>0</v>
          </cell>
          <cell r="W44">
            <v>0</v>
          </cell>
          <cell r="X44">
            <v>0</v>
          </cell>
          <cell r="AE44">
            <v>0</v>
          </cell>
          <cell r="AF44">
            <v>0</v>
          </cell>
          <cell r="AG44">
            <v>0</v>
          </cell>
        </row>
        <row r="45">
          <cell r="A45">
            <v>0</v>
          </cell>
          <cell r="D45">
            <v>0</v>
          </cell>
          <cell r="M45">
            <v>0</v>
          </cell>
          <cell r="N45">
            <v>0</v>
          </cell>
          <cell r="U45">
            <v>0</v>
          </cell>
          <cell r="V45">
            <v>0</v>
          </cell>
          <cell r="W45">
            <v>0</v>
          </cell>
          <cell r="X45">
            <v>0</v>
          </cell>
          <cell r="AE45">
            <v>0</v>
          </cell>
          <cell r="AF45">
            <v>0</v>
          </cell>
          <cell r="AG45">
            <v>0</v>
          </cell>
        </row>
        <row r="46">
          <cell r="A46">
            <v>0</v>
          </cell>
          <cell r="D46">
            <v>0</v>
          </cell>
          <cell r="M46">
            <v>0</v>
          </cell>
          <cell r="N46">
            <v>0</v>
          </cell>
          <cell r="U46">
            <v>0</v>
          </cell>
          <cell r="V46">
            <v>0</v>
          </cell>
          <cell r="W46">
            <v>0</v>
          </cell>
          <cell r="X46">
            <v>0</v>
          </cell>
          <cell r="AE46">
            <v>0</v>
          </cell>
          <cell r="AF46">
            <v>0</v>
          </cell>
          <cell r="AG46">
            <v>0</v>
          </cell>
        </row>
        <row r="47">
          <cell r="A47">
            <v>0</v>
          </cell>
          <cell r="D47">
            <v>0</v>
          </cell>
          <cell r="M47">
            <v>0</v>
          </cell>
          <cell r="N47">
            <v>0</v>
          </cell>
          <cell r="U47">
            <v>0</v>
          </cell>
          <cell r="V47">
            <v>0</v>
          </cell>
          <cell r="W47">
            <v>0</v>
          </cell>
          <cell r="X47">
            <v>0</v>
          </cell>
          <cell r="AE47">
            <v>0</v>
          </cell>
          <cell r="AF47">
            <v>0</v>
          </cell>
          <cell r="AG47">
            <v>0</v>
          </cell>
        </row>
        <row r="48">
          <cell r="A48">
            <v>0</v>
          </cell>
          <cell r="D48">
            <v>0</v>
          </cell>
          <cell r="I48">
            <v>0</v>
          </cell>
          <cell r="M48">
            <v>0</v>
          </cell>
          <cell r="N48">
            <v>0</v>
          </cell>
          <cell r="U48">
            <v>0</v>
          </cell>
          <cell r="V48">
            <v>0</v>
          </cell>
          <cell r="W48">
            <v>0</v>
          </cell>
          <cell r="X48">
            <v>0</v>
          </cell>
          <cell r="AE48">
            <v>0</v>
          </cell>
          <cell r="AF48">
            <v>0</v>
          </cell>
          <cell r="AG48">
            <v>0</v>
          </cell>
        </row>
        <row r="49">
          <cell r="A49">
            <v>0</v>
          </cell>
          <cell r="D49">
            <v>0</v>
          </cell>
          <cell r="M49">
            <v>0</v>
          </cell>
          <cell r="N49">
            <v>0</v>
          </cell>
          <cell r="U49">
            <v>0</v>
          </cell>
          <cell r="V49">
            <v>0</v>
          </cell>
          <cell r="W49">
            <v>0</v>
          </cell>
          <cell r="X49">
            <v>0</v>
          </cell>
          <cell r="AE49">
            <v>0</v>
          </cell>
          <cell r="AF49">
            <v>0</v>
          </cell>
          <cell r="AG49">
            <v>0</v>
          </cell>
        </row>
        <row r="50">
          <cell r="A50">
            <v>0</v>
          </cell>
          <cell r="D50">
            <v>0</v>
          </cell>
          <cell r="I50">
            <v>0</v>
          </cell>
          <cell r="M50">
            <v>0</v>
          </cell>
          <cell r="N50">
            <v>0</v>
          </cell>
          <cell r="U50">
            <v>0</v>
          </cell>
          <cell r="V50">
            <v>0</v>
          </cell>
          <cell r="W50">
            <v>0</v>
          </cell>
          <cell r="X50">
            <v>0</v>
          </cell>
          <cell r="AE50">
            <v>0</v>
          </cell>
          <cell r="AF50">
            <v>0</v>
          </cell>
          <cell r="AG50">
            <v>0</v>
          </cell>
        </row>
        <row r="51">
          <cell r="A51">
            <v>0</v>
          </cell>
          <cell r="D51">
            <v>0</v>
          </cell>
          <cell r="I51">
            <v>0</v>
          </cell>
          <cell r="M51">
            <v>0</v>
          </cell>
          <cell r="N51">
            <v>0</v>
          </cell>
          <cell r="U51">
            <v>0</v>
          </cell>
          <cell r="V51">
            <v>0</v>
          </cell>
          <cell r="W51">
            <v>0</v>
          </cell>
          <cell r="X51">
            <v>0</v>
          </cell>
          <cell r="AE51">
            <v>0</v>
          </cell>
          <cell r="AF51">
            <v>0</v>
          </cell>
          <cell r="AG51">
            <v>0</v>
          </cell>
        </row>
        <row r="52">
          <cell r="A52">
            <v>0</v>
          </cell>
          <cell r="D52">
            <v>0</v>
          </cell>
          <cell r="M52">
            <v>0</v>
          </cell>
          <cell r="N52">
            <v>0</v>
          </cell>
          <cell r="T52">
            <v>0</v>
          </cell>
          <cell r="U52">
            <v>0</v>
          </cell>
          <cell r="V52">
            <v>0</v>
          </cell>
          <cell r="W52">
            <v>0</v>
          </cell>
          <cell r="X52">
            <v>0</v>
          </cell>
          <cell r="AE52">
            <v>0</v>
          </cell>
          <cell r="AF52">
            <v>0</v>
          </cell>
          <cell r="AG52">
            <v>0</v>
          </cell>
        </row>
        <row r="53">
          <cell r="A53">
            <v>0</v>
          </cell>
          <cell r="D53">
            <v>0</v>
          </cell>
          <cell r="I53">
            <v>0</v>
          </cell>
          <cell r="M53">
            <v>0</v>
          </cell>
          <cell r="N53">
            <v>0</v>
          </cell>
          <cell r="U53">
            <v>0</v>
          </cell>
          <cell r="V53">
            <v>0</v>
          </cell>
          <cell r="W53">
            <v>0</v>
          </cell>
          <cell r="X53">
            <v>0</v>
          </cell>
          <cell r="AE53">
            <v>0</v>
          </cell>
          <cell r="AF53">
            <v>0</v>
          </cell>
          <cell r="AG53">
            <v>0</v>
          </cell>
        </row>
        <row r="54">
          <cell r="A54">
            <v>0</v>
          </cell>
          <cell r="D54">
            <v>0</v>
          </cell>
          <cell r="M54">
            <v>0</v>
          </cell>
          <cell r="N54">
            <v>0</v>
          </cell>
          <cell r="U54">
            <v>0</v>
          </cell>
          <cell r="V54">
            <v>0</v>
          </cell>
          <cell r="W54">
            <v>0</v>
          </cell>
          <cell r="X54">
            <v>0</v>
          </cell>
          <cell r="AE54">
            <v>0</v>
          </cell>
          <cell r="AF54">
            <v>0</v>
          </cell>
          <cell r="AG54">
            <v>0</v>
          </cell>
        </row>
        <row r="55">
          <cell r="A55">
            <v>0</v>
          </cell>
          <cell r="D55">
            <v>0</v>
          </cell>
          <cell r="M55">
            <v>0</v>
          </cell>
          <cell r="N55">
            <v>0</v>
          </cell>
          <cell r="U55">
            <v>0</v>
          </cell>
          <cell r="V55">
            <v>0</v>
          </cell>
          <cell r="W55">
            <v>0</v>
          </cell>
          <cell r="X55">
            <v>0</v>
          </cell>
          <cell r="AE55">
            <v>0</v>
          </cell>
          <cell r="AF55">
            <v>0</v>
          </cell>
          <cell r="AG55">
            <v>0</v>
          </cell>
        </row>
        <row r="56">
          <cell r="A56">
            <v>0</v>
          </cell>
          <cell r="D56">
            <v>0</v>
          </cell>
          <cell r="M56">
            <v>0</v>
          </cell>
          <cell r="N56">
            <v>0</v>
          </cell>
          <cell r="T56">
            <v>0</v>
          </cell>
          <cell r="U56">
            <v>0</v>
          </cell>
          <cell r="V56">
            <v>0</v>
          </cell>
          <cell r="W56">
            <v>0</v>
          </cell>
          <cell r="X56">
            <v>0</v>
          </cell>
          <cell r="AE56">
            <v>0</v>
          </cell>
          <cell r="AF56">
            <v>0</v>
          </cell>
          <cell r="AG56">
            <v>0</v>
          </cell>
        </row>
        <row r="57">
          <cell r="A57">
            <v>0</v>
          </cell>
          <cell r="D57">
            <v>0</v>
          </cell>
          <cell r="I57">
            <v>0</v>
          </cell>
          <cell r="M57">
            <v>0</v>
          </cell>
          <cell r="N57">
            <v>0</v>
          </cell>
          <cell r="U57">
            <v>0</v>
          </cell>
          <cell r="V57">
            <v>0</v>
          </cell>
          <cell r="W57">
            <v>0</v>
          </cell>
          <cell r="X57">
            <v>0</v>
          </cell>
          <cell r="AE57">
            <v>0</v>
          </cell>
          <cell r="AF57">
            <v>0</v>
          </cell>
          <cell r="AG57">
            <v>0</v>
          </cell>
        </row>
        <row r="58">
          <cell r="A58">
            <v>0</v>
          </cell>
          <cell r="D58">
            <v>0</v>
          </cell>
          <cell r="M58">
            <v>0</v>
          </cell>
          <cell r="N58">
            <v>0</v>
          </cell>
          <cell r="U58">
            <v>0</v>
          </cell>
          <cell r="V58">
            <v>0</v>
          </cell>
          <cell r="W58">
            <v>0</v>
          </cell>
          <cell r="X58">
            <v>0</v>
          </cell>
          <cell r="AE58">
            <v>0</v>
          </cell>
          <cell r="AF58">
            <v>0</v>
          </cell>
          <cell r="AG58">
            <v>0</v>
          </cell>
        </row>
        <row r="59">
          <cell r="A59">
            <v>0</v>
          </cell>
          <cell r="D59">
            <v>0</v>
          </cell>
          <cell r="M59">
            <v>0</v>
          </cell>
          <cell r="N59">
            <v>0</v>
          </cell>
          <cell r="T59">
            <v>0</v>
          </cell>
          <cell r="U59">
            <v>0</v>
          </cell>
          <cell r="V59">
            <v>0</v>
          </cell>
          <cell r="W59">
            <v>0</v>
          </cell>
          <cell r="X59">
            <v>0</v>
          </cell>
          <cell r="AE59">
            <v>0</v>
          </cell>
          <cell r="AF59">
            <v>0</v>
          </cell>
          <cell r="AG59">
            <v>0</v>
          </cell>
        </row>
        <row r="60">
          <cell r="A60">
            <v>0</v>
          </cell>
          <cell r="D60">
            <v>0</v>
          </cell>
          <cell r="M60">
            <v>0</v>
          </cell>
          <cell r="N60">
            <v>0</v>
          </cell>
          <cell r="U60">
            <v>0</v>
          </cell>
          <cell r="V60">
            <v>0</v>
          </cell>
          <cell r="W60">
            <v>0</v>
          </cell>
          <cell r="X60">
            <v>0</v>
          </cell>
          <cell r="AE60">
            <v>0</v>
          </cell>
          <cell r="AF60">
            <v>0</v>
          </cell>
          <cell r="AG60">
            <v>0</v>
          </cell>
        </row>
        <row r="61">
          <cell r="A61">
            <v>0</v>
          </cell>
          <cell r="D61">
            <v>0</v>
          </cell>
          <cell r="I61">
            <v>0</v>
          </cell>
          <cell r="M61">
            <v>0</v>
          </cell>
          <cell r="N61">
            <v>0</v>
          </cell>
          <cell r="U61">
            <v>0</v>
          </cell>
          <cell r="V61">
            <v>0</v>
          </cell>
          <cell r="W61">
            <v>0</v>
          </cell>
          <cell r="X61">
            <v>0</v>
          </cell>
          <cell r="AE61">
            <v>0</v>
          </cell>
          <cell r="AF61">
            <v>0</v>
          </cell>
          <cell r="AG61">
            <v>0</v>
          </cell>
        </row>
        <row r="62">
          <cell r="A62">
            <v>0</v>
          </cell>
          <cell r="D62">
            <v>0</v>
          </cell>
          <cell r="I62">
            <v>0</v>
          </cell>
          <cell r="M62">
            <v>0</v>
          </cell>
          <cell r="N62">
            <v>0</v>
          </cell>
          <cell r="U62">
            <v>0</v>
          </cell>
          <cell r="V62">
            <v>0</v>
          </cell>
          <cell r="W62">
            <v>0</v>
          </cell>
          <cell r="X62">
            <v>0</v>
          </cell>
          <cell r="AE62">
            <v>0</v>
          </cell>
          <cell r="AF62">
            <v>0</v>
          </cell>
          <cell r="AG62">
            <v>0</v>
          </cell>
        </row>
        <row r="63">
          <cell r="A63">
            <v>0</v>
          </cell>
          <cell r="D63">
            <v>0</v>
          </cell>
          <cell r="I63">
            <v>0</v>
          </cell>
          <cell r="M63">
            <v>0</v>
          </cell>
          <cell r="N63">
            <v>0</v>
          </cell>
          <cell r="U63">
            <v>0</v>
          </cell>
          <cell r="V63">
            <v>0</v>
          </cell>
          <cell r="W63">
            <v>0</v>
          </cell>
          <cell r="X63">
            <v>0</v>
          </cell>
          <cell r="AE63">
            <v>0</v>
          </cell>
          <cell r="AF63">
            <v>0</v>
          </cell>
          <cell r="AG63">
            <v>0</v>
          </cell>
        </row>
        <row r="64">
          <cell r="A64">
            <v>0</v>
          </cell>
          <cell r="D64">
            <v>0</v>
          </cell>
          <cell r="E64">
            <v>521181910</v>
          </cell>
          <cell r="M64">
            <v>0</v>
          </cell>
          <cell r="N64">
            <v>0</v>
          </cell>
          <cell r="U64">
            <v>0</v>
          </cell>
          <cell r="V64">
            <v>0</v>
          </cell>
          <cell r="W64">
            <v>0</v>
          </cell>
          <cell r="X64">
            <v>0</v>
          </cell>
          <cell r="AE64">
            <v>0</v>
          </cell>
          <cell r="AF64">
            <v>0</v>
          </cell>
          <cell r="AG64">
            <v>0</v>
          </cell>
        </row>
        <row r="65">
          <cell r="A65">
            <v>0</v>
          </cell>
          <cell r="D65">
            <v>0</v>
          </cell>
          <cell r="I65">
            <v>0</v>
          </cell>
          <cell r="M65">
            <v>0</v>
          </cell>
          <cell r="N65">
            <v>0</v>
          </cell>
          <cell r="U65">
            <v>0</v>
          </cell>
          <cell r="V65">
            <v>0</v>
          </cell>
          <cell r="W65">
            <v>0</v>
          </cell>
          <cell r="X65">
            <v>0</v>
          </cell>
          <cell r="AE65">
            <v>0</v>
          </cell>
          <cell r="AF65">
            <v>0</v>
          </cell>
          <cell r="AG65">
            <v>0</v>
          </cell>
        </row>
        <row r="66">
          <cell r="A66">
            <v>0</v>
          </cell>
          <cell r="D66">
            <v>0</v>
          </cell>
          <cell r="I66">
            <v>0</v>
          </cell>
          <cell r="M66">
            <v>0</v>
          </cell>
          <cell r="N66">
            <v>0</v>
          </cell>
          <cell r="U66">
            <v>0</v>
          </cell>
          <cell r="V66">
            <v>0</v>
          </cell>
          <cell r="W66">
            <v>0</v>
          </cell>
          <cell r="X66">
            <v>0</v>
          </cell>
          <cell r="AE66">
            <v>0</v>
          </cell>
          <cell r="AF66">
            <v>0</v>
          </cell>
          <cell r="AG66">
            <v>0</v>
          </cell>
        </row>
        <row r="67">
          <cell r="A67">
            <v>0</v>
          </cell>
          <cell r="D67">
            <v>0</v>
          </cell>
          <cell r="M67">
            <v>0</v>
          </cell>
          <cell r="N67">
            <v>0</v>
          </cell>
          <cell r="U67">
            <v>0</v>
          </cell>
          <cell r="V67">
            <v>0</v>
          </cell>
          <cell r="W67">
            <v>0</v>
          </cell>
          <cell r="X67">
            <v>0</v>
          </cell>
          <cell r="AE67">
            <v>0</v>
          </cell>
          <cell r="AF67">
            <v>0</v>
          </cell>
          <cell r="AG67">
            <v>0</v>
          </cell>
        </row>
        <row r="68">
          <cell r="A68">
            <v>0</v>
          </cell>
          <cell r="D68">
            <v>0</v>
          </cell>
          <cell r="I68">
            <v>0</v>
          </cell>
          <cell r="M68">
            <v>0</v>
          </cell>
          <cell r="N68">
            <v>0</v>
          </cell>
          <cell r="U68">
            <v>0</v>
          </cell>
          <cell r="V68">
            <v>0</v>
          </cell>
          <cell r="W68">
            <v>0</v>
          </cell>
          <cell r="X68">
            <v>0</v>
          </cell>
          <cell r="AE68">
            <v>0</v>
          </cell>
          <cell r="AF68">
            <v>0</v>
          </cell>
          <cell r="AG68">
            <v>0</v>
          </cell>
        </row>
        <row r="69">
          <cell r="A69">
            <v>0</v>
          </cell>
          <cell r="D69">
            <v>0</v>
          </cell>
          <cell r="M69">
            <v>0</v>
          </cell>
          <cell r="N69">
            <v>0</v>
          </cell>
          <cell r="U69">
            <v>0</v>
          </cell>
          <cell r="V69">
            <v>0</v>
          </cell>
          <cell r="W69">
            <v>0</v>
          </cell>
          <cell r="X69">
            <v>0</v>
          </cell>
          <cell r="AE69">
            <v>0</v>
          </cell>
          <cell r="AF69">
            <v>0</v>
          </cell>
          <cell r="AG69">
            <v>0</v>
          </cell>
        </row>
        <row r="70">
          <cell r="A70">
            <v>0</v>
          </cell>
          <cell r="D70">
            <v>0</v>
          </cell>
          <cell r="I70">
            <v>0</v>
          </cell>
          <cell r="M70">
            <v>0</v>
          </cell>
          <cell r="N70">
            <v>0</v>
          </cell>
          <cell r="U70">
            <v>0</v>
          </cell>
          <cell r="V70">
            <v>0</v>
          </cell>
          <cell r="W70">
            <v>0</v>
          </cell>
          <cell r="X70">
            <v>0</v>
          </cell>
          <cell r="AE70">
            <v>0</v>
          </cell>
          <cell r="AF70">
            <v>0</v>
          </cell>
          <cell r="AG70">
            <v>0</v>
          </cell>
        </row>
        <row r="71">
          <cell r="A71">
            <v>0</v>
          </cell>
          <cell r="D71">
            <v>0</v>
          </cell>
          <cell r="M71">
            <v>0</v>
          </cell>
          <cell r="N71">
            <v>0</v>
          </cell>
          <cell r="U71">
            <v>0</v>
          </cell>
          <cell r="V71">
            <v>0</v>
          </cell>
          <cell r="W71">
            <v>0</v>
          </cell>
          <cell r="X71">
            <v>0</v>
          </cell>
          <cell r="AE71">
            <v>0</v>
          </cell>
          <cell r="AF71">
            <v>0</v>
          </cell>
          <cell r="AG71">
            <v>0</v>
          </cell>
        </row>
        <row r="72">
          <cell r="A72">
            <v>0</v>
          </cell>
          <cell r="D72">
            <v>0</v>
          </cell>
          <cell r="M72">
            <v>0</v>
          </cell>
          <cell r="N72">
            <v>0</v>
          </cell>
          <cell r="U72">
            <v>0</v>
          </cell>
          <cell r="V72">
            <v>0</v>
          </cell>
          <cell r="W72">
            <v>0</v>
          </cell>
          <cell r="X72">
            <v>0</v>
          </cell>
          <cell r="AE72">
            <v>0</v>
          </cell>
          <cell r="AF72">
            <v>0</v>
          </cell>
          <cell r="AG72">
            <v>0</v>
          </cell>
        </row>
        <row r="73">
          <cell r="A73">
            <v>0</v>
          </cell>
          <cell r="D73">
            <v>0</v>
          </cell>
          <cell r="I73">
            <v>0</v>
          </cell>
          <cell r="M73">
            <v>0</v>
          </cell>
          <cell r="N73">
            <v>0</v>
          </cell>
          <cell r="U73">
            <v>0</v>
          </cell>
          <cell r="V73">
            <v>0</v>
          </cell>
          <cell r="W73">
            <v>0</v>
          </cell>
          <cell r="X73">
            <v>0</v>
          </cell>
          <cell r="AE73">
            <v>0</v>
          </cell>
          <cell r="AF73">
            <v>0</v>
          </cell>
          <cell r="AG73">
            <v>0</v>
          </cell>
        </row>
        <row r="74">
          <cell r="A74">
            <v>0</v>
          </cell>
          <cell r="D74">
            <v>0</v>
          </cell>
          <cell r="M74">
            <v>0</v>
          </cell>
          <cell r="N74">
            <v>0</v>
          </cell>
          <cell r="U74">
            <v>0</v>
          </cell>
          <cell r="V74">
            <v>0</v>
          </cell>
          <cell r="W74">
            <v>0</v>
          </cell>
          <cell r="X74">
            <v>0</v>
          </cell>
          <cell r="AE74">
            <v>0</v>
          </cell>
          <cell r="AF74">
            <v>0</v>
          </cell>
          <cell r="AG74">
            <v>0</v>
          </cell>
        </row>
        <row r="75">
          <cell r="A75">
            <v>0</v>
          </cell>
          <cell r="D75">
            <v>0</v>
          </cell>
          <cell r="E75" t="str">
            <v>5111D4036</v>
          </cell>
          <cell r="M75">
            <v>0</v>
          </cell>
          <cell r="N75">
            <v>0</v>
          </cell>
          <cell r="U75">
            <v>0</v>
          </cell>
          <cell r="V75">
            <v>0</v>
          </cell>
          <cell r="W75">
            <v>0</v>
          </cell>
          <cell r="X75">
            <v>0</v>
          </cell>
          <cell r="AE75">
            <v>0</v>
          </cell>
          <cell r="AF75">
            <v>0</v>
          </cell>
          <cell r="AG75">
            <v>0</v>
          </cell>
        </row>
        <row r="76">
          <cell r="A76">
            <v>0</v>
          </cell>
          <cell r="D76">
            <v>0</v>
          </cell>
          <cell r="I76">
            <v>0</v>
          </cell>
          <cell r="M76">
            <v>0</v>
          </cell>
          <cell r="N76">
            <v>0</v>
          </cell>
          <cell r="U76">
            <v>0</v>
          </cell>
          <cell r="V76">
            <v>0</v>
          </cell>
          <cell r="W76">
            <v>0</v>
          </cell>
          <cell r="X76">
            <v>0</v>
          </cell>
          <cell r="AE76">
            <v>0</v>
          </cell>
          <cell r="AF76">
            <v>0</v>
          </cell>
          <cell r="AG76">
            <v>0</v>
          </cell>
        </row>
        <row r="77">
          <cell r="A77">
            <v>0</v>
          </cell>
          <cell r="D77">
            <v>0</v>
          </cell>
          <cell r="M77">
            <v>0</v>
          </cell>
          <cell r="N77">
            <v>0</v>
          </cell>
          <cell r="U77">
            <v>0</v>
          </cell>
          <cell r="V77">
            <v>0</v>
          </cell>
          <cell r="W77">
            <v>0</v>
          </cell>
          <cell r="X77">
            <v>0</v>
          </cell>
          <cell r="AE77">
            <v>0</v>
          </cell>
          <cell r="AF77">
            <v>0</v>
          </cell>
          <cell r="AG77">
            <v>0</v>
          </cell>
        </row>
        <row r="78">
          <cell r="A78">
            <v>0</v>
          </cell>
          <cell r="D78">
            <v>0</v>
          </cell>
          <cell r="I78">
            <v>0</v>
          </cell>
          <cell r="M78">
            <v>0</v>
          </cell>
          <cell r="N78">
            <v>0</v>
          </cell>
          <cell r="U78">
            <v>0</v>
          </cell>
          <cell r="V78">
            <v>0</v>
          </cell>
          <cell r="W78">
            <v>0</v>
          </cell>
          <cell r="X78">
            <v>0</v>
          </cell>
          <cell r="AE78">
            <v>0</v>
          </cell>
          <cell r="AF78">
            <v>0</v>
          </cell>
          <cell r="AG78">
            <v>0</v>
          </cell>
        </row>
        <row r="79">
          <cell r="A79">
            <v>0</v>
          </cell>
          <cell r="D79">
            <v>0</v>
          </cell>
          <cell r="I79">
            <v>0</v>
          </cell>
          <cell r="M79">
            <v>0</v>
          </cell>
          <cell r="N79">
            <v>0</v>
          </cell>
          <cell r="U79">
            <v>0</v>
          </cell>
          <cell r="V79">
            <v>0</v>
          </cell>
          <cell r="W79">
            <v>0</v>
          </cell>
          <cell r="X79">
            <v>0</v>
          </cell>
          <cell r="AE79">
            <v>0</v>
          </cell>
          <cell r="AF79">
            <v>0</v>
          </cell>
          <cell r="AG79">
            <v>0</v>
          </cell>
        </row>
        <row r="80">
          <cell r="A80">
            <v>0</v>
          </cell>
          <cell r="D80">
            <v>0</v>
          </cell>
          <cell r="I80">
            <v>0</v>
          </cell>
          <cell r="M80">
            <v>0</v>
          </cell>
          <cell r="N80">
            <v>0</v>
          </cell>
          <cell r="U80">
            <v>0</v>
          </cell>
          <cell r="V80">
            <v>0</v>
          </cell>
          <cell r="W80">
            <v>0</v>
          </cell>
          <cell r="X80">
            <v>0</v>
          </cell>
          <cell r="AE80">
            <v>0</v>
          </cell>
          <cell r="AF80">
            <v>0</v>
          </cell>
          <cell r="AG80">
            <v>0</v>
          </cell>
        </row>
        <row r="81">
          <cell r="A81">
            <v>0</v>
          </cell>
          <cell r="D81">
            <v>0</v>
          </cell>
          <cell r="I81">
            <v>0</v>
          </cell>
          <cell r="M81">
            <v>0</v>
          </cell>
          <cell r="N81">
            <v>0</v>
          </cell>
          <cell r="U81">
            <v>0</v>
          </cell>
          <cell r="V81">
            <v>0</v>
          </cell>
          <cell r="W81">
            <v>0</v>
          </cell>
          <cell r="X81">
            <v>0</v>
          </cell>
          <cell r="AE81">
            <v>0</v>
          </cell>
          <cell r="AF81">
            <v>0</v>
          </cell>
          <cell r="AG81">
            <v>0</v>
          </cell>
        </row>
        <row r="82">
          <cell r="A82">
            <v>0</v>
          </cell>
          <cell r="D82">
            <v>0</v>
          </cell>
          <cell r="M82">
            <v>0</v>
          </cell>
          <cell r="N82">
            <v>0</v>
          </cell>
          <cell r="U82">
            <v>0</v>
          </cell>
          <cell r="V82">
            <v>0</v>
          </cell>
          <cell r="W82">
            <v>0</v>
          </cell>
          <cell r="X82">
            <v>0</v>
          </cell>
          <cell r="AE82">
            <v>0</v>
          </cell>
          <cell r="AF82">
            <v>0</v>
          </cell>
          <cell r="AG82">
            <v>0</v>
          </cell>
        </row>
        <row r="83">
          <cell r="A83">
            <v>0</v>
          </cell>
          <cell r="D83">
            <v>0</v>
          </cell>
          <cell r="I83">
            <v>0</v>
          </cell>
          <cell r="M83">
            <v>0</v>
          </cell>
          <cell r="N83">
            <v>0</v>
          </cell>
          <cell r="U83">
            <v>0</v>
          </cell>
          <cell r="V83">
            <v>0</v>
          </cell>
          <cell r="W83">
            <v>0</v>
          </cell>
          <cell r="X83">
            <v>0</v>
          </cell>
          <cell r="AE83">
            <v>0</v>
          </cell>
          <cell r="AF83">
            <v>0</v>
          </cell>
          <cell r="AG83">
            <v>0</v>
          </cell>
        </row>
        <row r="84">
          <cell r="A84">
            <v>0</v>
          </cell>
          <cell r="D84">
            <v>0</v>
          </cell>
          <cell r="M84">
            <v>0</v>
          </cell>
          <cell r="N84">
            <v>0</v>
          </cell>
          <cell r="U84">
            <v>0</v>
          </cell>
          <cell r="V84">
            <v>0</v>
          </cell>
          <cell r="W84">
            <v>0</v>
          </cell>
          <cell r="X84">
            <v>0</v>
          </cell>
          <cell r="AE84">
            <v>0</v>
          </cell>
          <cell r="AF84">
            <v>0</v>
          </cell>
          <cell r="AG84">
            <v>0</v>
          </cell>
        </row>
        <row r="85">
          <cell r="A85">
            <v>0</v>
          </cell>
          <cell r="D85">
            <v>0</v>
          </cell>
          <cell r="M85">
            <v>0</v>
          </cell>
          <cell r="N85">
            <v>0</v>
          </cell>
          <cell r="U85">
            <v>0</v>
          </cell>
          <cell r="V85">
            <v>0</v>
          </cell>
          <cell r="W85">
            <v>0</v>
          </cell>
          <cell r="X85">
            <v>0</v>
          </cell>
          <cell r="AE85">
            <v>0</v>
          </cell>
          <cell r="AF85">
            <v>0</v>
          </cell>
          <cell r="AG85">
            <v>0</v>
          </cell>
        </row>
        <row r="86">
          <cell r="A86">
            <v>0</v>
          </cell>
          <cell r="D86">
            <v>0</v>
          </cell>
          <cell r="I86">
            <v>0</v>
          </cell>
          <cell r="M86">
            <v>0</v>
          </cell>
          <cell r="N86">
            <v>0</v>
          </cell>
          <cell r="U86">
            <v>0</v>
          </cell>
          <cell r="V86">
            <v>0</v>
          </cell>
          <cell r="W86">
            <v>0</v>
          </cell>
          <cell r="X86">
            <v>0</v>
          </cell>
          <cell r="AE86">
            <v>0</v>
          </cell>
          <cell r="AF86">
            <v>0</v>
          </cell>
          <cell r="AG86">
            <v>0</v>
          </cell>
        </row>
        <row r="87">
          <cell r="A87">
            <v>0</v>
          </cell>
          <cell r="D87">
            <v>0</v>
          </cell>
          <cell r="I87">
            <v>0</v>
          </cell>
          <cell r="M87">
            <v>0</v>
          </cell>
          <cell r="N87">
            <v>0</v>
          </cell>
          <cell r="U87">
            <v>0</v>
          </cell>
          <cell r="V87">
            <v>0</v>
          </cell>
          <cell r="W87">
            <v>0</v>
          </cell>
          <cell r="X87">
            <v>0</v>
          </cell>
          <cell r="AE87">
            <v>0</v>
          </cell>
          <cell r="AF87">
            <v>0</v>
          </cell>
          <cell r="AG87">
            <v>0</v>
          </cell>
        </row>
        <row r="88">
          <cell r="A88">
            <v>0</v>
          </cell>
          <cell r="D88">
            <v>0</v>
          </cell>
          <cell r="I88">
            <v>0</v>
          </cell>
          <cell r="M88">
            <v>0</v>
          </cell>
          <cell r="N88">
            <v>0</v>
          </cell>
          <cell r="T88">
            <v>0</v>
          </cell>
          <cell r="U88">
            <v>0</v>
          </cell>
          <cell r="V88">
            <v>0</v>
          </cell>
          <cell r="W88">
            <v>0</v>
          </cell>
          <cell r="X88">
            <v>0</v>
          </cell>
          <cell r="AE88">
            <v>0</v>
          </cell>
          <cell r="AF88">
            <v>0</v>
          </cell>
          <cell r="AG88">
            <v>0</v>
          </cell>
        </row>
        <row r="89">
          <cell r="A89">
            <v>0</v>
          </cell>
          <cell r="D89">
            <v>0</v>
          </cell>
          <cell r="I89">
            <v>0</v>
          </cell>
          <cell r="M89">
            <v>0</v>
          </cell>
          <cell r="N89">
            <v>0</v>
          </cell>
          <cell r="U89">
            <v>0</v>
          </cell>
          <cell r="V89">
            <v>0</v>
          </cell>
          <cell r="W89">
            <v>0</v>
          </cell>
          <cell r="X89">
            <v>0</v>
          </cell>
          <cell r="AE89">
            <v>0</v>
          </cell>
          <cell r="AF89">
            <v>0</v>
          </cell>
          <cell r="AG89">
            <v>0</v>
          </cell>
        </row>
        <row r="90">
          <cell r="A90">
            <v>0</v>
          </cell>
          <cell r="D90">
            <v>0</v>
          </cell>
          <cell r="M90">
            <v>0</v>
          </cell>
          <cell r="N90">
            <v>0</v>
          </cell>
          <cell r="U90">
            <v>0</v>
          </cell>
          <cell r="V90">
            <v>0</v>
          </cell>
          <cell r="W90">
            <v>0</v>
          </cell>
          <cell r="X90">
            <v>0</v>
          </cell>
          <cell r="AE90">
            <v>0</v>
          </cell>
          <cell r="AF90">
            <v>0</v>
          </cell>
          <cell r="AG90">
            <v>0</v>
          </cell>
        </row>
        <row r="91">
          <cell r="A91">
            <v>0</v>
          </cell>
          <cell r="D91">
            <v>0</v>
          </cell>
          <cell r="I91">
            <v>0</v>
          </cell>
          <cell r="M91">
            <v>0</v>
          </cell>
          <cell r="N91">
            <v>0</v>
          </cell>
          <cell r="U91">
            <v>0</v>
          </cell>
          <cell r="V91">
            <v>0</v>
          </cell>
          <cell r="W91">
            <v>0</v>
          </cell>
          <cell r="X91">
            <v>0</v>
          </cell>
          <cell r="AE91">
            <v>0</v>
          </cell>
          <cell r="AF91">
            <v>0</v>
          </cell>
          <cell r="AG91">
            <v>0</v>
          </cell>
        </row>
        <row r="92">
          <cell r="A92">
            <v>0</v>
          </cell>
          <cell r="D92">
            <v>0</v>
          </cell>
          <cell r="I92">
            <v>0</v>
          </cell>
          <cell r="M92">
            <v>0</v>
          </cell>
          <cell r="N92">
            <v>0</v>
          </cell>
          <cell r="U92">
            <v>0</v>
          </cell>
          <cell r="V92">
            <v>0</v>
          </cell>
          <cell r="W92">
            <v>0</v>
          </cell>
          <cell r="X92">
            <v>0</v>
          </cell>
          <cell r="AE92">
            <v>0</v>
          </cell>
          <cell r="AF92">
            <v>0</v>
          </cell>
          <cell r="AG92">
            <v>0</v>
          </cell>
        </row>
        <row r="93">
          <cell r="A93">
            <v>0</v>
          </cell>
          <cell r="D93">
            <v>0</v>
          </cell>
          <cell r="M93">
            <v>0</v>
          </cell>
          <cell r="N93">
            <v>0</v>
          </cell>
          <cell r="U93">
            <v>0</v>
          </cell>
          <cell r="V93">
            <v>0</v>
          </cell>
          <cell r="W93">
            <v>0</v>
          </cell>
          <cell r="X93">
            <v>0</v>
          </cell>
          <cell r="AE93">
            <v>0</v>
          </cell>
          <cell r="AF93">
            <v>0</v>
          </cell>
          <cell r="AG93">
            <v>0</v>
          </cell>
        </row>
        <row r="94">
          <cell r="A94">
            <v>0</v>
          </cell>
          <cell r="D94">
            <v>0</v>
          </cell>
          <cell r="I94">
            <v>0</v>
          </cell>
          <cell r="M94">
            <v>0</v>
          </cell>
          <cell r="N94">
            <v>0</v>
          </cell>
          <cell r="U94">
            <v>0</v>
          </cell>
          <cell r="V94">
            <v>0</v>
          </cell>
          <cell r="W94">
            <v>0</v>
          </cell>
          <cell r="X94">
            <v>0</v>
          </cell>
          <cell r="AE94">
            <v>0</v>
          </cell>
          <cell r="AF94">
            <v>0</v>
          </cell>
          <cell r="AG94">
            <v>0</v>
          </cell>
        </row>
        <row r="95">
          <cell r="A95">
            <v>0</v>
          </cell>
          <cell r="D95">
            <v>0</v>
          </cell>
          <cell r="M95">
            <v>0</v>
          </cell>
          <cell r="N95">
            <v>0</v>
          </cell>
          <cell r="U95">
            <v>0</v>
          </cell>
          <cell r="V95">
            <v>0</v>
          </cell>
          <cell r="W95">
            <v>0</v>
          </cell>
          <cell r="X95">
            <v>0</v>
          </cell>
          <cell r="AE95">
            <v>0</v>
          </cell>
          <cell r="AF95">
            <v>0</v>
          </cell>
          <cell r="AG95">
            <v>0</v>
          </cell>
        </row>
        <row r="96">
          <cell r="A96">
            <v>0</v>
          </cell>
          <cell r="D96">
            <v>0</v>
          </cell>
          <cell r="I96">
            <v>0</v>
          </cell>
          <cell r="M96">
            <v>0</v>
          </cell>
          <cell r="N96">
            <v>0</v>
          </cell>
          <cell r="U96">
            <v>0</v>
          </cell>
          <cell r="V96">
            <v>0</v>
          </cell>
          <cell r="W96">
            <v>0</v>
          </cell>
          <cell r="X96">
            <v>0</v>
          </cell>
          <cell r="AE96">
            <v>0</v>
          </cell>
          <cell r="AF96">
            <v>0</v>
          </cell>
          <cell r="AG96">
            <v>0</v>
          </cell>
        </row>
        <row r="97">
          <cell r="A97">
            <v>0</v>
          </cell>
          <cell r="D97">
            <v>0</v>
          </cell>
          <cell r="M97">
            <v>0</v>
          </cell>
          <cell r="N97">
            <v>0</v>
          </cell>
          <cell r="U97">
            <v>0</v>
          </cell>
          <cell r="V97">
            <v>0</v>
          </cell>
          <cell r="W97">
            <v>0</v>
          </cell>
          <cell r="X97">
            <v>0</v>
          </cell>
          <cell r="AE97">
            <v>0</v>
          </cell>
          <cell r="AF97">
            <v>0</v>
          </cell>
          <cell r="AG97">
            <v>0</v>
          </cell>
        </row>
        <row r="98">
          <cell r="A98">
            <v>0</v>
          </cell>
          <cell r="D98">
            <v>0</v>
          </cell>
          <cell r="I98">
            <v>0</v>
          </cell>
          <cell r="M98">
            <v>0</v>
          </cell>
          <cell r="N98">
            <v>0</v>
          </cell>
          <cell r="U98">
            <v>0</v>
          </cell>
          <cell r="V98">
            <v>0</v>
          </cell>
          <cell r="W98">
            <v>0</v>
          </cell>
          <cell r="X98">
            <v>0</v>
          </cell>
          <cell r="AE98">
            <v>0</v>
          </cell>
          <cell r="AF98">
            <v>0</v>
          </cell>
          <cell r="AG98">
            <v>0</v>
          </cell>
        </row>
        <row r="99">
          <cell r="A99">
            <v>0</v>
          </cell>
          <cell r="D99">
            <v>0</v>
          </cell>
          <cell r="I99">
            <v>0</v>
          </cell>
          <cell r="M99">
            <v>0</v>
          </cell>
          <cell r="N99">
            <v>0</v>
          </cell>
          <cell r="U99">
            <v>0</v>
          </cell>
          <cell r="V99">
            <v>0</v>
          </cell>
          <cell r="W99">
            <v>0</v>
          </cell>
          <cell r="X99">
            <v>0</v>
          </cell>
          <cell r="AE99">
            <v>0</v>
          </cell>
          <cell r="AF99">
            <v>0</v>
          </cell>
          <cell r="AG99">
            <v>0</v>
          </cell>
        </row>
        <row r="100">
          <cell r="A100">
            <v>0</v>
          </cell>
          <cell r="D100">
            <v>0</v>
          </cell>
          <cell r="I100">
            <v>0</v>
          </cell>
          <cell r="M100">
            <v>0</v>
          </cell>
          <cell r="N100">
            <v>0</v>
          </cell>
          <cell r="U100">
            <v>0</v>
          </cell>
          <cell r="V100">
            <v>0</v>
          </cell>
          <cell r="W100">
            <v>0</v>
          </cell>
          <cell r="X100">
            <v>0</v>
          </cell>
          <cell r="AE100">
            <v>0</v>
          </cell>
          <cell r="AF100">
            <v>0</v>
          </cell>
          <cell r="AG100">
            <v>0</v>
          </cell>
        </row>
        <row r="101">
          <cell r="A101">
            <v>0</v>
          </cell>
          <cell r="D101">
            <v>0</v>
          </cell>
          <cell r="I101">
            <v>0</v>
          </cell>
          <cell r="M101">
            <v>0</v>
          </cell>
          <cell r="N101">
            <v>0</v>
          </cell>
          <cell r="U101">
            <v>0</v>
          </cell>
          <cell r="V101">
            <v>0</v>
          </cell>
          <cell r="W101">
            <v>0</v>
          </cell>
          <cell r="X101">
            <v>0</v>
          </cell>
          <cell r="AE101">
            <v>0</v>
          </cell>
          <cell r="AF101">
            <v>0</v>
          </cell>
          <cell r="AG101">
            <v>0</v>
          </cell>
        </row>
        <row r="102">
          <cell r="A102">
            <v>0</v>
          </cell>
          <cell r="D102">
            <v>0</v>
          </cell>
          <cell r="I102">
            <v>0</v>
          </cell>
          <cell r="M102">
            <v>0</v>
          </cell>
          <cell r="N102">
            <v>0</v>
          </cell>
          <cell r="T102">
            <v>0</v>
          </cell>
          <cell r="U102">
            <v>0</v>
          </cell>
          <cell r="V102">
            <v>0</v>
          </cell>
          <cell r="W102">
            <v>0</v>
          </cell>
          <cell r="X102">
            <v>0</v>
          </cell>
          <cell r="AE102">
            <v>0</v>
          </cell>
          <cell r="AF102">
            <v>0</v>
          </cell>
          <cell r="AG102">
            <v>0</v>
          </cell>
        </row>
        <row r="103">
          <cell r="A103">
            <v>0</v>
          </cell>
          <cell r="D103">
            <v>0</v>
          </cell>
          <cell r="I103">
            <v>0</v>
          </cell>
          <cell r="M103">
            <v>0</v>
          </cell>
          <cell r="N103">
            <v>0</v>
          </cell>
          <cell r="U103">
            <v>0</v>
          </cell>
          <cell r="V103">
            <v>0</v>
          </cell>
          <cell r="W103">
            <v>0</v>
          </cell>
          <cell r="X103">
            <v>0</v>
          </cell>
          <cell r="AE103">
            <v>0</v>
          </cell>
          <cell r="AF103">
            <v>0</v>
          </cell>
          <cell r="AG103">
            <v>0</v>
          </cell>
        </row>
        <row r="104">
          <cell r="A104">
            <v>0</v>
          </cell>
          <cell r="D104">
            <v>0</v>
          </cell>
          <cell r="I104">
            <v>0</v>
          </cell>
          <cell r="M104">
            <v>0</v>
          </cell>
          <cell r="N104">
            <v>0</v>
          </cell>
          <cell r="U104">
            <v>0</v>
          </cell>
          <cell r="V104">
            <v>0</v>
          </cell>
          <cell r="W104">
            <v>0</v>
          </cell>
          <cell r="X104">
            <v>0</v>
          </cell>
          <cell r="AE104">
            <v>0</v>
          </cell>
          <cell r="AF104">
            <v>0</v>
          </cell>
          <cell r="AG104">
            <v>0</v>
          </cell>
        </row>
        <row r="105">
          <cell r="A105">
            <v>0</v>
          </cell>
          <cell r="D105">
            <v>0</v>
          </cell>
          <cell r="I105">
            <v>0</v>
          </cell>
          <cell r="M105">
            <v>0</v>
          </cell>
          <cell r="N105">
            <v>0</v>
          </cell>
          <cell r="U105">
            <v>0</v>
          </cell>
          <cell r="V105">
            <v>0</v>
          </cell>
          <cell r="W105">
            <v>0</v>
          </cell>
          <cell r="X105">
            <v>0</v>
          </cell>
          <cell r="AE105">
            <v>0</v>
          </cell>
          <cell r="AF105">
            <v>0</v>
          </cell>
          <cell r="AG105">
            <v>0</v>
          </cell>
        </row>
        <row r="106">
          <cell r="A106">
            <v>0</v>
          </cell>
          <cell r="D106">
            <v>0</v>
          </cell>
          <cell r="I106">
            <v>0</v>
          </cell>
          <cell r="M106">
            <v>0</v>
          </cell>
          <cell r="N106">
            <v>0</v>
          </cell>
          <cell r="U106">
            <v>0</v>
          </cell>
          <cell r="V106">
            <v>0</v>
          </cell>
          <cell r="W106">
            <v>0</v>
          </cell>
          <cell r="X106">
            <v>0</v>
          </cell>
          <cell r="AE106">
            <v>0</v>
          </cell>
          <cell r="AF106">
            <v>0</v>
          </cell>
          <cell r="AG106">
            <v>0</v>
          </cell>
        </row>
        <row r="107">
          <cell r="A107">
            <v>0</v>
          </cell>
          <cell r="D107">
            <v>0</v>
          </cell>
          <cell r="I107">
            <v>0</v>
          </cell>
          <cell r="M107">
            <v>0</v>
          </cell>
          <cell r="N107">
            <v>0</v>
          </cell>
          <cell r="U107">
            <v>0</v>
          </cell>
          <cell r="V107">
            <v>0</v>
          </cell>
          <cell r="W107">
            <v>0</v>
          </cell>
          <cell r="X107">
            <v>0</v>
          </cell>
          <cell r="AE107">
            <v>0</v>
          </cell>
          <cell r="AF107">
            <v>0</v>
          </cell>
          <cell r="AG107">
            <v>0</v>
          </cell>
        </row>
        <row r="108">
          <cell r="A108">
            <v>0</v>
          </cell>
          <cell r="D108">
            <v>0</v>
          </cell>
          <cell r="I108">
            <v>0</v>
          </cell>
          <cell r="M108">
            <v>0</v>
          </cell>
          <cell r="N108">
            <v>0</v>
          </cell>
          <cell r="U108">
            <v>0</v>
          </cell>
          <cell r="V108">
            <v>0</v>
          </cell>
          <cell r="W108">
            <v>0</v>
          </cell>
          <cell r="X108">
            <v>0</v>
          </cell>
          <cell r="AE108">
            <v>0</v>
          </cell>
          <cell r="AF108">
            <v>0</v>
          </cell>
          <cell r="AG108">
            <v>0</v>
          </cell>
        </row>
        <row r="109">
          <cell r="A109">
            <v>0</v>
          </cell>
          <cell r="D109">
            <v>0</v>
          </cell>
          <cell r="I109">
            <v>0</v>
          </cell>
          <cell r="M109">
            <v>0</v>
          </cell>
          <cell r="N109">
            <v>0</v>
          </cell>
          <cell r="U109">
            <v>0</v>
          </cell>
          <cell r="V109">
            <v>0</v>
          </cell>
          <cell r="W109">
            <v>0</v>
          </cell>
          <cell r="X109">
            <v>0</v>
          </cell>
          <cell r="AE109">
            <v>0</v>
          </cell>
          <cell r="AF109">
            <v>0</v>
          </cell>
          <cell r="AG109">
            <v>0</v>
          </cell>
        </row>
        <row r="110">
          <cell r="A110">
            <v>0</v>
          </cell>
          <cell r="D110">
            <v>0</v>
          </cell>
          <cell r="I110">
            <v>0</v>
          </cell>
          <cell r="M110">
            <v>0</v>
          </cell>
          <cell r="N110">
            <v>0</v>
          </cell>
          <cell r="U110">
            <v>0</v>
          </cell>
          <cell r="V110">
            <v>0</v>
          </cell>
          <cell r="W110">
            <v>0</v>
          </cell>
          <cell r="X110">
            <v>0</v>
          </cell>
          <cell r="AE110">
            <v>0</v>
          </cell>
          <cell r="AF110">
            <v>0</v>
          </cell>
          <cell r="AG110">
            <v>0</v>
          </cell>
        </row>
        <row r="111">
          <cell r="A111">
            <v>0</v>
          </cell>
          <cell r="D111">
            <v>0</v>
          </cell>
          <cell r="I111">
            <v>0</v>
          </cell>
          <cell r="M111">
            <v>0</v>
          </cell>
          <cell r="N111">
            <v>0</v>
          </cell>
          <cell r="U111">
            <v>0</v>
          </cell>
          <cell r="V111">
            <v>0</v>
          </cell>
          <cell r="W111">
            <v>0</v>
          </cell>
          <cell r="X111">
            <v>0</v>
          </cell>
          <cell r="AE111">
            <v>0</v>
          </cell>
          <cell r="AF111">
            <v>0</v>
          </cell>
          <cell r="AG111">
            <v>0</v>
          </cell>
        </row>
        <row r="112">
          <cell r="A112">
            <v>0</v>
          </cell>
          <cell r="D112">
            <v>0</v>
          </cell>
          <cell r="I112">
            <v>0</v>
          </cell>
          <cell r="M112">
            <v>0</v>
          </cell>
          <cell r="N112">
            <v>0</v>
          </cell>
          <cell r="U112">
            <v>0</v>
          </cell>
          <cell r="V112">
            <v>0</v>
          </cell>
          <cell r="W112">
            <v>0</v>
          </cell>
          <cell r="X112">
            <v>0</v>
          </cell>
          <cell r="AE112">
            <v>0</v>
          </cell>
          <cell r="AF112">
            <v>0</v>
          </cell>
          <cell r="AG112">
            <v>0</v>
          </cell>
        </row>
        <row r="113">
          <cell r="A113">
            <v>0</v>
          </cell>
          <cell r="D113">
            <v>0</v>
          </cell>
          <cell r="I113">
            <v>0</v>
          </cell>
          <cell r="M113">
            <v>0</v>
          </cell>
          <cell r="N113">
            <v>0</v>
          </cell>
          <cell r="U113">
            <v>0</v>
          </cell>
          <cell r="V113">
            <v>0</v>
          </cell>
          <cell r="W113">
            <v>0</v>
          </cell>
          <cell r="X113">
            <v>0</v>
          </cell>
          <cell r="AE113">
            <v>0</v>
          </cell>
          <cell r="AF113">
            <v>0</v>
          </cell>
          <cell r="AG113">
            <v>0</v>
          </cell>
        </row>
        <row r="114">
          <cell r="A114">
            <v>0</v>
          </cell>
          <cell r="D114">
            <v>0</v>
          </cell>
          <cell r="I114">
            <v>0</v>
          </cell>
          <cell r="M114">
            <v>0</v>
          </cell>
          <cell r="N114">
            <v>0</v>
          </cell>
          <cell r="U114">
            <v>0</v>
          </cell>
          <cell r="V114">
            <v>0</v>
          </cell>
          <cell r="W114">
            <v>0</v>
          </cell>
          <cell r="X114">
            <v>0</v>
          </cell>
          <cell r="AE114">
            <v>0</v>
          </cell>
          <cell r="AF114">
            <v>0</v>
          </cell>
          <cell r="AG114">
            <v>0</v>
          </cell>
        </row>
        <row r="115">
          <cell r="A115">
            <v>0</v>
          </cell>
          <cell r="D115">
            <v>0</v>
          </cell>
          <cell r="I115">
            <v>0</v>
          </cell>
          <cell r="M115">
            <v>0</v>
          </cell>
          <cell r="N115">
            <v>0</v>
          </cell>
          <cell r="U115">
            <v>0</v>
          </cell>
          <cell r="V115">
            <v>0</v>
          </cell>
          <cell r="W115">
            <v>0</v>
          </cell>
          <cell r="X115">
            <v>0</v>
          </cell>
          <cell r="AE115">
            <v>0</v>
          </cell>
          <cell r="AF115">
            <v>0</v>
          </cell>
          <cell r="AG115">
            <v>0</v>
          </cell>
        </row>
        <row r="116">
          <cell r="A116">
            <v>0</v>
          </cell>
          <cell r="D116">
            <v>0</v>
          </cell>
          <cell r="I116">
            <v>0</v>
          </cell>
          <cell r="M116">
            <v>0</v>
          </cell>
          <cell r="N116">
            <v>0</v>
          </cell>
          <cell r="U116">
            <v>0</v>
          </cell>
          <cell r="V116">
            <v>0</v>
          </cell>
          <cell r="W116">
            <v>0</v>
          </cell>
          <cell r="X116">
            <v>0</v>
          </cell>
          <cell r="AE116">
            <v>0</v>
          </cell>
          <cell r="AF116">
            <v>0</v>
          </cell>
          <cell r="AG116">
            <v>0</v>
          </cell>
        </row>
        <row r="117">
          <cell r="A117">
            <v>0</v>
          </cell>
          <cell r="D117">
            <v>0</v>
          </cell>
          <cell r="I117">
            <v>0</v>
          </cell>
          <cell r="M117">
            <v>0</v>
          </cell>
          <cell r="N117">
            <v>0</v>
          </cell>
          <cell r="U117">
            <v>0</v>
          </cell>
          <cell r="V117">
            <v>0</v>
          </cell>
          <cell r="W117">
            <v>0</v>
          </cell>
          <cell r="X117">
            <v>0</v>
          </cell>
          <cell r="AE117">
            <v>0</v>
          </cell>
          <cell r="AF117">
            <v>0</v>
          </cell>
          <cell r="AG117">
            <v>0</v>
          </cell>
        </row>
        <row r="118">
          <cell r="A118">
            <v>0</v>
          </cell>
          <cell r="D118">
            <v>0</v>
          </cell>
          <cell r="I118">
            <v>0</v>
          </cell>
          <cell r="M118">
            <v>0</v>
          </cell>
          <cell r="N118">
            <v>0</v>
          </cell>
          <cell r="U118">
            <v>0</v>
          </cell>
          <cell r="V118">
            <v>0</v>
          </cell>
          <cell r="W118">
            <v>0</v>
          </cell>
          <cell r="X118">
            <v>0</v>
          </cell>
          <cell r="AE118">
            <v>0</v>
          </cell>
          <cell r="AF118">
            <v>0</v>
          </cell>
          <cell r="AG118">
            <v>0</v>
          </cell>
        </row>
        <row r="119">
          <cell r="A119">
            <v>0</v>
          </cell>
          <cell r="D119">
            <v>0</v>
          </cell>
          <cell r="I119">
            <v>0</v>
          </cell>
          <cell r="M119">
            <v>0</v>
          </cell>
          <cell r="N119">
            <v>0</v>
          </cell>
          <cell r="U119">
            <v>0</v>
          </cell>
          <cell r="V119">
            <v>0</v>
          </cell>
          <cell r="W119">
            <v>0</v>
          </cell>
          <cell r="X119">
            <v>0</v>
          </cell>
          <cell r="AE119">
            <v>0</v>
          </cell>
          <cell r="AF119">
            <v>0</v>
          </cell>
          <cell r="AG119">
            <v>0</v>
          </cell>
        </row>
        <row r="120">
          <cell r="A120">
            <v>0</v>
          </cell>
          <cell r="D120">
            <v>0</v>
          </cell>
          <cell r="M120">
            <v>0</v>
          </cell>
          <cell r="N120">
            <v>0</v>
          </cell>
          <cell r="U120">
            <v>0</v>
          </cell>
          <cell r="V120">
            <v>0</v>
          </cell>
          <cell r="W120">
            <v>0</v>
          </cell>
          <cell r="X120">
            <v>0</v>
          </cell>
          <cell r="AE120">
            <v>0</v>
          </cell>
          <cell r="AF120">
            <v>0</v>
          </cell>
          <cell r="AG120">
            <v>0</v>
          </cell>
        </row>
        <row r="121">
          <cell r="A121">
            <v>0</v>
          </cell>
          <cell r="D121">
            <v>0</v>
          </cell>
          <cell r="I121">
            <v>0</v>
          </cell>
          <cell r="M121">
            <v>0</v>
          </cell>
          <cell r="N121">
            <v>0</v>
          </cell>
          <cell r="U121">
            <v>0</v>
          </cell>
          <cell r="V121">
            <v>0</v>
          </cell>
          <cell r="W121">
            <v>0</v>
          </cell>
          <cell r="X121">
            <v>0</v>
          </cell>
          <cell r="AE121">
            <v>0</v>
          </cell>
          <cell r="AF121">
            <v>0</v>
          </cell>
          <cell r="AG121">
            <v>0</v>
          </cell>
        </row>
        <row r="122">
          <cell r="A122">
            <v>0</v>
          </cell>
          <cell r="D122">
            <v>0</v>
          </cell>
          <cell r="I122">
            <v>0</v>
          </cell>
          <cell r="M122">
            <v>0</v>
          </cell>
          <cell r="N122">
            <v>0</v>
          </cell>
          <cell r="U122">
            <v>0</v>
          </cell>
          <cell r="V122">
            <v>0</v>
          </cell>
          <cell r="W122">
            <v>0</v>
          </cell>
          <cell r="X122">
            <v>0</v>
          </cell>
          <cell r="AE122">
            <v>0</v>
          </cell>
          <cell r="AF122">
            <v>0</v>
          </cell>
          <cell r="AG122">
            <v>0</v>
          </cell>
        </row>
        <row r="123">
          <cell r="A123">
            <v>0</v>
          </cell>
          <cell r="D123">
            <v>0</v>
          </cell>
          <cell r="M123">
            <v>0</v>
          </cell>
          <cell r="N123">
            <v>0</v>
          </cell>
          <cell r="U123">
            <v>0</v>
          </cell>
          <cell r="V123">
            <v>0</v>
          </cell>
          <cell r="W123">
            <v>0</v>
          </cell>
          <cell r="X123">
            <v>0</v>
          </cell>
          <cell r="AE123">
            <v>0</v>
          </cell>
          <cell r="AF123">
            <v>0</v>
          </cell>
          <cell r="AG123">
            <v>0</v>
          </cell>
        </row>
        <row r="124">
          <cell r="A124">
            <v>0</v>
          </cell>
          <cell r="D124">
            <v>0</v>
          </cell>
          <cell r="I124">
            <v>0</v>
          </cell>
          <cell r="M124">
            <v>0</v>
          </cell>
          <cell r="N124">
            <v>0</v>
          </cell>
          <cell r="U124">
            <v>0</v>
          </cell>
          <cell r="V124">
            <v>0</v>
          </cell>
          <cell r="W124">
            <v>0</v>
          </cell>
          <cell r="X124">
            <v>0</v>
          </cell>
          <cell r="AE124">
            <v>0</v>
          </cell>
          <cell r="AF124">
            <v>0</v>
          </cell>
          <cell r="AG124">
            <v>0</v>
          </cell>
        </row>
        <row r="125">
          <cell r="A125">
            <v>0</v>
          </cell>
          <cell r="D125">
            <v>0</v>
          </cell>
          <cell r="M125">
            <v>0</v>
          </cell>
          <cell r="N125">
            <v>0</v>
          </cell>
          <cell r="U125">
            <v>0</v>
          </cell>
          <cell r="V125">
            <v>0</v>
          </cell>
          <cell r="W125">
            <v>0</v>
          </cell>
          <cell r="X125">
            <v>0</v>
          </cell>
          <cell r="AE125">
            <v>0</v>
          </cell>
          <cell r="AF125">
            <v>0</v>
          </cell>
          <cell r="AG125">
            <v>0</v>
          </cell>
        </row>
        <row r="126">
          <cell r="A126">
            <v>0</v>
          </cell>
          <cell r="D126">
            <v>0</v>
          </cell>
          <cell r="I126">
            <v>0</v>
          </cell>
          <cell r="M126">
            <v>0</v>
          </cell>
          <cell r="N126">
            <v>0</v>
          </cell>
          <cell r="U126">
            <v>0</v>
          </cell>
          <cell r="V126">
            <v>0</v>
          </cell>
          <cell r="W126">
            <v>0</v>
          </cell>
          <cell r="X126">
            <v>0</v>
          </cell>
          <cell r="AE126">
            <v>0</v>
          </cell>
          <cell r="AF126">
            <v>0</v>
          </cell>
          <cell r="AG126">
            <v>0</v>
          </cell>
        </row>
        <row r="127">
          <cell r="A127">
            <v>0</v>
          </cell>
          <cell r="D127">
            <v>0</v>
          </cell>
          <cell r="M127">
            <v>0</v>
          </cell>
          <cell r="N127">
            <v>0</v>
          </cell>
          <cell r="T127">
            <v>0</v>
          </cell>
          <cell r="U127">
            <v>0</v>
          </cell>
          <cell r="V127">
            <v>0</v>
          </cell>
          <cell r="W127">
            <v>0</v>
          </cell>
          <cell r="X127">
            <v>0</v>
          </cell>
          <cell r="AE127">
            <v>0</v>
          </cell>
          <cell r="AF127">
            <v>0</v>
          </cell>
          <cell r="AG127">
            <v>0</v>
          </cell>
        </row>
        <row r="128">
          <cell r="A128">
            <v>0</v>
          </cell>
          <cell r="D128">
            <v>0</v>
          </cell>
          <cell r="M128">
            <v>0</v>
          </cell>
          <cell r="N128">
            <v>0</v>
          </cell>
          <cell r="U128">
            <v>0</v>
          </cell>
          <cell r="V128">
            <v>0</v>
          </cell>
          <cell r="W128">
            <v>0</v>
          </cell>
          <cell r="X128">
            <v>0</v>
          </cell>
          <cell r="AE128">
            <v>0</v>
          </cell>
          <cell r="AF128">
            <v>0</v>
          </cell>
          <cell r="AG128">
            <v>0</v>
          </cell>
        </row>
        <row r="129">
          <cell r="A129">
            <v>0</v>
          </cell>
          <cell r="D129">
            <v>0</v>
          </cell>
          <cell r="I129">
            <v>0</v>
          </cell>
          <cell r="M129">
            <v>0</v>
          </cell>
          <cell r="N129">
            <v>0</v>
          </cell>
          <cell r="U129">
            <v>0</v>
          </cell>
          <cell r="V129">
            <v>0</v>
          </cell>
          <cell r="W129">
            <v>0</v>
          </cell>
          <cell r="X129">
            <v>0</v>
          </cell>
          <cell r="AE129">
            <v>0</v>
          </cell>
          <cell r="AF129">
            <v>0</v>
          </cell>
          <cell r="AG129">
            <v>0</v>
          </cell>
        </row>
        <row r="130">
          <cell r="A130">
            <v>0</v>
          </cell>
          <cell r="D130">
            <v>0</v>
          </cell>
          <cell r="I130">
            <v>0</v>
          </cell>
          <cell r="M130">
            <v>0</v>
          </cell>
          <cell r="N130">
            <v>0</v>
          </cell>
          <cell r="U130">
            <v>0</v>
          </cell>
          <cell r="V130">
            <v>0</v>
          </cell>
          <cell r="W130">
            <v>0</v>
          </cell>
          <cell r="X130">
            <v>0</v>
          </cell>
          <cell r="AE130">
            <v>0</v>
          </cell>
          <cell r="AF130">
            <v>0</v>
          </cell>
          <cell r="AG130">
            <v>0</v>
          </cell>
        </row>
        <row r="131">
          <cell r="A131">
            <v>0</v>
          </cell>
          <cell r="D131">
            <v>0</v>
          </cell>
          <cell r="I131">
            <v>0</v>
          </cell>
          <cell r="M131">
            <v>0</v>
          </cell>
          <cell r="N131">
            <v>0</v>
          </cell>
          <cell r="U131">
            <v>0</v>
          </cell>
          <cell r="V131">
            <v>0</v>
          </cell>
          <cell r="W131">
            <v>0</v>
          </cell>
          <cell r="X131">
            <v>0</v>
          </cell>
          <cell r="AE131">
            <v>0</v>
          </cell>
          <cell r="AF131">
            <v>0</v>
          </cell>
          <cell r="AG131">
            <v>0</v>
          </cell>
        </row>
        <row r="132">
          <cell r="A132">
            <v>0</v>
          </cell>
          <cell r="D132">
            <v>0</v>
          </cell>
          <cell r="I132">
            <v>0</v>
          </cell>
          <cell r="M132">
            <v>0</v>
          </cell>
          <cell r="N132">
            <v>0</v>
          </cell>
          <cell r="U132">
            <v>0</v>
          </cell>
          <cell r="V132">
            <v>0</v>
          </cell>
          <cell r="W132">
            <v>0</v>
          </cell>
          <cell r="X132">
            <v>0</v>
          </cell>
          <cell r="AE132">
            <v>0</v>
          </cell>
          <cell r="AF132">
            <v>0</v>
          </cell>
          <cell r="AG132">
            <v>0</v>
          </cell>
        </row>
        <row r="133">
          <cell r="A133">
            <v>0</v>
          </cell>
          <cell r="D133">
            <v>0</v>
          </cell>
          <cell r="I133">
            <v>0</v>
          </cell>
          <cell r="M133">
            <v>0</v>
          </cell>
          <cell r="N133">
            <v>0</v>
          </cell>
          <cell r="U133">
            <v>0</v>
          </cell>
          <cell r="V133">
            <v>0</v>
          </cell>
          <cell r="W133">
            <v>0</v>
          </cell>
          <cell r="X133">
            <v>0</v>
          </cell>
          <cell r="AE133">
            <v>0</v>
          </cell>
          <cell r="AF133">
            <v>0</v>
          </cell>
          <cell r="AG133">
            <v>0</v>
          </cell>
        </row>
        <row r="134">
          <cell r="A134">
            <v>0</v>
          </cell>
          <cell r="D134">
            <v>0</v>
          </cell>
          <cell r="I134">
            <v>0</v>
          </cell>
          <cell r="M134">
            <v>0</v>
          </cell>
          <cell r="N134">
            <v>0</v>
          </cell>
          <cell r="U134">
            <v>0</v>
          </cell>
          <cell r="V134">
            <v>0</v>
          </cell>
          <cell r="W134">
            <v>0</v>
          </cell>
          <cell r="X134">
            <v>0</v>
          </cell>
          <cell r="AE134">
            <v>0</v>
          </cell>
          <cell r="AF134">
            <v>0</v>
          </cell>
          <cell r="AG134">
            <v>0</v>
          </cell>
        </row>
        <row r="135">
          <cell r="A135">
            <v>0</v>
          </cell>
          <cell r="D135">
            <v>0</v>
          </cell>
          <cell r="M135">
            <v>0</v>
          </cell>
          <cell r="N135">
            <v>0</v>
          </cell>
          <cell r="U135">
            <v>0</v>
          </cell>
          <cell r="V135">
            <v>0</v>
          </cell>
          <cell r="W135">
            <v>0</v>
          </cell>
          <cell r="X135">
            <v>0</v>
          </cell>
          <cell r="AE135">
            <v>0</v>
          </cell>
          <cell r="AF135">
            <v>0</v>
          </cell>
          <cell r="AG135">
            <v>0</v>
          </cell>
        </row>
        <row r="136">
          <cell r="A136">
            <v>0</v>
          </cell>
          <cell r="D136">
            <v>0</v>
          </cell>
          <cell r="I136">
            <v>0</v>
          </cell>
          <cell r="M136">
            <v>0</v>
          </cell>
          <cell r="N136">
            <v>0</v>
          </cell>
          <cell r="U136">
            <v>0</v>
          </cell>
          <cell r="V136">
            <v>0</v>
          </cell>
          <cell r="W136">
            <v>0</v>
          </cell>
          <cell r="X136">
            <v>0</v>
          </cell>
          <cell r="AE136">
            <v>0</v>
          </cell>
          <cell r="AF136">
            <v>0</v>
          </cell>
          <cell r="AG136">
            <v>0</v>
          </cell>
        </row>
        <row r="137">
          <cell r="A137">
            <v>0</v>
          </cell>
          <cell r="D137">
            <v>0</v>
          </cell>
          <cell r="M137">
            <v>0</v>
          </cell>
          <cell r="N137">
            <v>0</v>
          </cell>
          <cell r="U137">
            <v>0</v>
          </cell>
          <cell r="V137">
            <v>0</v>
          </cell>
          <cell r="W137">
            <v>0</v>
          </cell>
          <cell r="X137">
            <v>0</v>
          </cell>
          <cell r="AE137">
            <v>0</v>
          </cell>
          <cell r="AF137">
            <v>0</v>
          </cell>
          <cell r="AG137">
            <v>0</v>
          </cell>
        </row>
        <row r="138">
          <cell r="A138">
            <v>0</v>
          </cell>
          <cell r="D138">
            <v>0</v>
          </cell>
          <cell r="I138">
            <v>0</v>
          </cell>
          <cell r="M138">
            <v>0</v>
          </cell>
          <cell r="N138">
            <v>0</v>
          </cell>
          <cell r="U138">
            <v>0</v>
          </cell>
          <cell r="V138">
            <v>0</v>
          </cell>
          <cell r="W138">
            <v>0</v>
          </cell>
          <cell r="X138">
            <v>0</v>
          </cell>
          <cell r="AE138">
            <v>0</v>
          </cell>
          <cell r="AF138">
            <v>0</v>
          </cell>
          <cell r="AG138">
            <v>0</v>
          </cell>
        </row>
        <row r="139">
          <cell r="A139">
            <v>0</v>
          </cell>
          <cell r="D139">
            <v>0</v>
          </cell>
          <cell r="M139">
            <v>0</v>
          </cell>
          <cell r="N139">
            <v>0</v>
          </cell>
          <cell r="U139">
            <v>0</v>
          </cell>
          <cell r="V139">
            <v>0</v>
          </cell>
          <cell r="W139">
            <v>0</v>
          </cell>
          <cell r="X139">
            <v>0</v>
          </cell>
          <cell r="AE139">
            <v>0</v>
          </cell>
          <cell r="AF139">
            <v>0</v>
          </cell>
          <cell r="AG139">
            <v>0</v>
          </cell>
        </row>
        <row r="140">
          <cell r="A140">
            <v>0</v>
          </cell>
          <cell r="D140">
            <v>0</v>
          </cell>
          <cell r="E140" t="str">
            <v>5111D8372</v>
          </cell>
          <cell r="M140">
            <v>0</v>
          </cell>
          <cell r="N140">
            <v>0</v>
          </cell>
          <cell r="U140">
            <v>0</v>
          </cell>
          <cell r="V140">
            <v>0</v>
          </cell>
          <cell r="W140">
            <v>0</v>
          </cell>
          <cell r="X140">
            <v>0</v>
          </cell>
          <cell r="AE140">
            <v>0</v>
          </cell>
          <cell r="AF140">
            <v>0</v>
          </cell>
          <cell r="AG140">
            <v>0</v>
          </cell>
        </row>
        <row r="141">
          <cell r="A141">
            <v>0</v>
          </cell>
          <cell r="D141">
            <v>0</v>
          </cell>
          <cell r="M141">
            <v>0</v>
          </cell>
          <cell r="N141">
            <v>0</v>
          </cell>
          <cell r="U141">
            <v>0</v>
          </cell>
          <cell r="V141">
            <v>0</v>
          </cell>
          <cell r="W141">
            <v>0</v>
          </cell>
          <cell r="X141">
            <v>0</v>
          </cell>
          <cell r="AE141">
            <v>0</v>
          </cell>
          <cell r="AF141">
            <v>0</v>
          </cell>
          <cell r="AG141">
            <v>0</v>
          </cell>
        </row>
        <row r="142">
          <cell r="A142">
            <v>0</v>
          </cell>
          <cell r="D142">
            <v>0</v>
          </cell>
          <cell r="M142">
            <v>0</v>
          </cell>
          <cell r="N142">
            <v>0</v>
          </cell>
          <cell r="T142">
            <v>0</v>
          </cell>
          <cell r="U142">
            <v>0</v>
          </cell>
          <cell r="V142">
            <v>0</v>
          </cell>
          <cell r="W142">
            <v>0</v>
          </cell>
          <cell r="X142">
            <v>0</v>
          </cell>
          <cell r="AE142">
            <v>0</v>
          </cell>
          <cell r="AF142">
            <v>0</v>
          </cell>
          <cell r="AG142">
            <v>0</v>
          </cell>
        </row>
        <row r="143">
          <cell r="A143">
            <v>0</v>
          </cell>
          <cell r="D143">
            <v>0</v>
          </cell>
          <cell r="M143">
            <v>0</v>
          </cell>
          <cell r="N143">
            <v>0</v>
          </cell>
          <cell r="U143">
            <v>0</v>
          </cell>
          <cell r="V143">
            <v>0</v>
          </cell>
          <cell r="W143">
            <v>0</v>
          </cell>
          <cell r="X143">
            <v>0</v>
          </cell>
          <cell r="AE143">
            <v>0</v>
          </cell>
          <cell r="AF143">
            <v>0</v>
          </cell>
          <cell r="AG143">
            <v>0</v>
          </cell>
        </row>
        <row r="144">
          <cell r="A144">
            <v>0</v>
          </cell>
          <cell r="D144">
            <v>0</v>
          </cell>
          <cell r="I144">
            <v>0</v>
          </cell>
          <cell r="M144">
            <v>0</v>
          </cell>
          <cell r="N144">
            <v>0</v>
          </cell>
          <cell r="U144">
            <v>0</v>
          </cell>
          <cell r="V144">
            <v>0</v>
          </cell>
          <cell r="W144">
            <v>0</v>
          </cell>
          <cell r="X144">
            <v>0</v>
          </cell>
          <cell r="AE144">
            <v>0</v>
          </cell>
          <cell r="AF144">
            <v>0</v>
          </cell>
          <cell r="AG144">
            <v>0</v>
          </cell>
        </row>
        <row r="145">
          <cell r="A145">
            <v>0</v>
          </cell>
          <cell r="D145">
            <v>0</v>
          </cell>
          <cell r="M145">
            <v>0</v>
          </cell>
          <cell r="N145">
            <v>0</v>
          </cell>
          <cell r="U145">
            <v>0</v>
          </cell>
          <cell r="V145">
            <v>0</v>
          </cell>
          <cell r="W145">
            <v>0</v>
          </cell>
          <cell r="X145">
            <v>0</v>
          </cell>
          <cell r="AE145">
            <v>0</v>
          </cell>
          <cell r="AF145">
            <v>0</v>
          </cell>
          <cell r="AG145">
            <v>0</v>
          </cell>
        </row>
        <row r="146">
          <cell r="A146">
            <v>0</v>
          </cell>
          <cell r="D146">
            <v>0</v>
          </cell>
          <cell r="M146">
            <v>0</v>
          </cell>
          <cell r="N146">
            <v>0</v>
          </cell>
          <cell r="U146">
            <v>0</v>
          </cell>
          <cell r="V146">
            <v>0</v>
          </cell>
          <cell r="W146">
            <v>0</v>
          </cell>
          <cell r="X146">
            <v>0</v>
          </cell>
          <cell r="AE146">
            <v>0</v>
          </cell>
          <cell r="AF146">
            <v>0</v>
          </cell>
          <cell r="AG146">
            <v>0</v>
          </cell>
        </row>
        <row r="147">
          <cell r="A147">
            <v>0</v>
          </cell>
          <cell r="D147">
            <v>0</v>
          </cell>
          <cell r="M147">
            <v>0</v>
          </cell>
          <cell r="N147">
            <v>0</v>
          </cell>
          <cell r="U147">
            <v>0</v>
          </cell>
          <cell r="V147">
            <v>0</v>
          </cell>
          <cell r="W147">
            <v>0</v>
          </cell>
          <cell r="X147">
            <v>0</v>
          </cell>
          <cell r="AE147">
            <v>0</v>
          </cell>
          <cell r="AF147">
            <v>0</v>
          </cell>
          <cell r="AG147">
            <v>0</v>
          </cell>
        </row>
        <row r="148">
          <cell r="A148">
            <v>0</v>
          </cell>
          <cell r="D148">
            <v>0</v>
          </cell>
          <cell r="M148">
            <v>0</v>
          </cell>
          <cell r="N148">
            <v>0</v>
          </cell>
          <cell r="U148">
            <v>0</v>
          </cell>
          <cell r="V148">
            <v>0</v>
          </cell>
          <cell r="W148">
            <v>0</v>
          </cell>
          <cell r="X148">
            <v>0</v>
          </cell>
          <cell r="AE148">
            <v>0</v>
          </cell>
          <cell r="AF148">
            <v>0</v>
          </cell>
          <cell r="AG148">
            <v>0</v>
          </cell>
        </row>
        <row r="149">
          <cell r="A149">
            <v>0</v>
          </cell>
          <cell r="D149">
            <v>0</v>
          </cell>
          <cell r="I149">
            <v>0</v>
          </cell>
          <cell r="M149">
            <v>0</v>
          </cell>
          <cell r="N149">
            <v>0</v>
          </cell>
          <cell r="U149">
            <v>0</v>
          </cell>
          <cell r="V149">
            <v>0</v>
          </cell>
          <cell r="W149">
            <v>0</v>
          </cell>
          <cell r="X149">
            <v>0</v>
          </cell>
          <cell r="AE149">
            <v>0</v>
          </cell>
          <cell r="AF149">
            <v>0</v>
          </cell>
          <cell r="AG149">
            <v>0</v>
          </cell>
        </row>
        <row r="150">
          <cell r="A150">
            <v>0</v>
          </cell>
          <cell r="D150">
            <v>0</v>
          </cell>
          <cell r="M150">
            <v>0</v>
          </cell>
          <cell r="N150">
            <v>0</v>
          </cell>
          <cell r="U150">
            <v>0</v>
          </cell>
          <cell r="V150">
            <v>0</v>
          </cell>
          <cell r="W150">
            <v>0</v>
          </cell>
          <cell r="X150">
            <v>0</v>
          </cell>
          <cell r="AE150">
            <v>0</v>
          </cell>
          <cell r="AF150">
            <v>0</v>
          </cell>
          <cell r="AG150">
            <v>0</v>
          </cell>
        </row>
        <row r="151">
          <cell r="A151">
            <v>0</v>
          </cell>
          <cell r="D151">
            <v>0</v>
          </cell>
          <cell r="M151">
            <v>0</v>
          </cell>
          <cell r="N151">
            <v>0</v>
          </cell>
          <cell r="U151">
            <v>0</v>
          </cell>
          <cell r="V151">
            <v>0</v>
          </cell>
          <cell r="W151">
            <v>0</v>
          </cell>
          <cell r="X151">
            <v>0</v>
          </cell>
          <cell r="AE151">
            <v>0</v>
          </cell>
          <cell r="AF151">
            <v>0</v>
          </cell>
          <cell r="AG151">
            <v>0</v>
          </cell>
        </row>
        <row r="152">
          <cell r="A152">
            <v>0</v>
          </cell>
          <cell r="D152">
            <v>0</v>
          </cell>
          <cell r="M152">
            <v>0</v>
          </cell>
          <cell r="N152">
            <v>0</v>
          </cell>
          <cell r="U152">
            <v>0</v>
          </cell>
          <cell r="V152">
            <v>0</v>
          </cell>
          <cell r="W152">
            <v>0</v>
          </cell>
          <cell r="X152">
            <v>0</v>
          </cell>
          <cell r="AE152">
            <v>0</v>
          </cell>
          <cell r="AF152">
            <v>0</v>
          </cell>
          <cell r="AG152">
            <v>0</v>
          </cell>
        </row>
        <row r="153">
          <cell r="A153">
            <v>0</v>
          </cell>
          <cell r="D153">
            <v>0</v>
          </cell>
          <cell r="I153">
            <v>0</v>
          </cell>
          <cell r="M153">
            <v>0</v>
          </cell>
          <cell r="N153">
            <v>0</v>
          </cell>
          <cell r="U153">
            <v>0</v>
          </cell>
          <cell r="V153">
            <v>0</v>
          </cell>
          <cell r="W153">
            <v>0</v>
          </cell>
          <cell r="X153">
            <v>0</v>
          </cell>
          <cell r="AE153">
            <v>0</v>
          </cell>
          <cell r="AF153">
            <v>0</v>
          </cell>
          <cell r="AG153">
            <v>0</v>
          </cell>
        </row>
        <row r="154">
          <cell r="A154">
            <v>0</v>
          </cell>
          <cell r="D154">
            <v>0</v>
          </cell>
          <cell r="M154">
            <v>0</v>
          </cell>
          <cell r="N154">
            <v>0</v>
          </cell>
          <cell r="U154">
            <v>0</v>
          </cell>
          <cell r="V154">
            <v>0</v>
          </cell>
          <cell r="W154">
            <v>0</v>
          </cell>
          <cell r="X154">
            <v>0</v>
          </cell>
          <cell r="AE154">
            <v>0</v>
          </cell>
          <cell r="AF154">
            <v>0</v>
          </cell>
          <cell r="AG154">
            <v>0</v>
          </cell>
        </row>
        <row r="155">
          <cell r="A155">
            <v>0</v>
          </cell>
          <cell r="D155">
            <v>0</v>
          </cell>
          <cell r="M155">
            <v>0</v>
          </cell>
          <cell r="N155">
            <v>0</v>
          </cell>
          <cell r="U155">
            <v>0</v>
          </cell>
          <cell r="V155">
            <v>0</v>
          </cell>
          <cell r="W155">
            <v>0</v>
          </cell>
          <cell r="X155">
            <v>0</v>
          </cell>
          <cell r="AE155">
            <v>0</v>
          </cell>
          <cell r="AF155">
            <v>0</v>
          </cell>
          <cell r="AG155">
            <v>0</v>
          </cell>
        </row>
        <row r="156">
          <cell r="A156">
            <v>0</v>
          </cell>
          <cell r="D156">
            <v>0</v>
          </cell>
          <cell r="M156">
            <v>0</v>
          </cell>
          <cell r="N156">
            <v>0</v>
          </cell>
          <cell r="U156">
            <v>0</v>
          </cell>
          <cell r="V156">
            <v>0</v>
          </cell>
          <cell r="W156">
            <v>0</v>
          </cell>
          <cell r="X156">
            <v>0</v>
          </cell>
          <cell r="AE156">
            <v>0</v>
          </cell>
          <cell r="AF156">
            <v>0</v>
          </cell>
          <cell r="AG156">
            <v>0</v>
          </cell>
        </row>
        <row r="157">
          <cell r="A157">
            <v>0</v>
          </cell>
          <cell r="D157">
            <v>0</v>
          </cell>
          <cell r="I157">
            <v>0</v>
          </cell>
          <cell r="M157">
            <v>0</v>
          </cell>
          <cell r="N157">
            <v>0</v>
          </cell>
          <cell r="U157">
            <v>0</v>
          </cell>
          <cell r="V157">
            <v>0</v>
          </cell>
          <cell r="W157">
            <v>0</v>
          </cell>
          <cell r="X157">
            <v>0</v>
          </cell>
          <cell r="AE157">
            <v>0</v>
          </cell>
          <cell r="AF157">
            <v>0</v>
          </cell>
          <cell r="AG157">
            <v>0</v>
          </cell>
        </row>
        <row r="158">
          <cell r="A158">
            <v>0</v>
          </cell>
          <cell r="D158">
            <v>0</v>
          </cell>
          <cell r="M158">
            <v>0</v>
          </cell>
          <cell r="N158">
            <v>0</v>
          </cell>
          <cell r="U158">
            <v>0</v>
          </cell>
          <cell r="V158">
            <v>0</v>
          </cell>
          <cell r="W158">
            <v>0</v>
          </cell>
          <cell r="X158">
            <v>0</v>
          </cell>
          <cell r="AE158">
            <v>0</v>
          </cell>
          <cell r="AF158">
            <v>0</v>
          </cell>
          <cell r="AG158">
            <v>0</v>
          </cell>
        </row>
        <row r="159">
          <cell r="A159">
            <v>0</v>
          </cell>
          <cell r="D159">
            <v>0</v>
          </cell>
          <cell r="I159">
            <v>0</v>
          </cell>
          <cell r="M159">
            <v>0</v>
          </cell>
          <cell r="N159">
            <v>0</v>
          </cell>
          <cell r="U159">
            <v>0</v>
          </cell>
          <cell r="V159">
            <v>0</v>
          </cell>
          <cell r="W159">
            <v>0</v>
          </cell>
          <cell r="X159">
            <v>0</v>
          </cell>
          <cell r="AE159">
            <v>0</v>
          </cell>
          <cell r="AF159">
            <v>0</v>
          </cell>
          <cell r="AG159">
            <v>0</v>
          </cell>
        </row>
        <row r="160">
          <cell r="A160">
            <v>0</v>
          </cell>
          <cell r="D160">
            <v>0</v>
          </cell>
          <cell r="I160">
            <v>0</v>
          </cell>
          <cell r="M160">
            <v>0</v>
          </cell>
          <cell r="N160">
            <v>0</v>
          </cell>
          <cell r="U160">
            <v>0</v>
          </cell>
          <cell r="V160">
            <v>0</v>
          </cell>
          <cell r="W160">
            <v>0</v>
          </cell>
          <cell r="X160">
            <v>0</v>
          </cell>
          <cell r="AE160">
            <v>0</v>
          </cell>
          <cell r="AF160">
            <v>0</v>
          </cell>
          <cell r="AG160">
            <v>0</v>
          </cell>
        </row>
        <row r="161">
          <cell r="A161">
            <v>0</v>
          </cell>
          <cell r="D161">
            <v>0</v>
          </cell>
          <cell r="M161">
            <v>0</v>
          </cell>
          <cell r="N161">
            <v>0</v>
          </cell>
          <cell r="U161">
            <v>0</v>
          </cell>
          <cell r="V161">
            <v>0</v>
          </cell>
          <cell r="W161">
            <v>0</v>
          </cell>
          <cell r="X161">
            <v>0</v>
          </cell>
          <cell r="AE161">
            <v>0</v>
          </cell>
          <cell r="AF161">
            <v>0</v>
          </cell>
          <cell r="AG161">
            <v>0</v>
          </cell>
        </row>
        <row r="162">
          <cell r="A162">
            <v>0</v>
          </cell>
          <cell r="D162">
            <v>0</v>
          </cell>
          <cell r="M162">
            <v>0</v>
          </cell>
          <cell r="N162">
            <v>0</v>
          </cell>
          <cell r="U162">
            <v>0</v>
          </cell>
          <cell r="V162">
            <v>0</v>
          </cell>
          <cell r="W162">
            <v>0</v>
          </cell>
          <cell r="X162">
            <v>0</v>
          </cell>
          <cell r="AE162">
            <v>0</v>
          </cell>
          <cell r="AF162">
            <v>0</v>
          </cell>
          <cell r="AG162">
            <v>0</v>
          </cell>
        </row>
        <row r="163">
          <cell r="A163">
            <v>0</v>
          </cell>
          <cell r="D163">
            <v>0</v>
          </cell>
          <cell r="I163">
            <v>0</v>
          </cell>
          <cell r="M163">
            <v>0</v>
          </cell>
          <cell r="N163">
            <v>0</v>
          </cell>
          <cell r="U163">
            <v>0</v>
          </cell>
          <cell r="V163">
            <v>0</v>
          </cell>
          <cell r="W163">
            <v>0</v>
          </cell>
          <cell r="X163">
            <v>0</v>
          </cell>
          <cell r="AE163">
            <v>0</v>
          </cell>
          <cell r="AF163">
            <v>0</v>
          </cell>
          <cell r="AG163">
            <v>0</v>
          </cell>
        </row>
        <row r="164">
          <cell r="A164">
            <v>0</v>
          </cell>
          <cell r="D164">
            <v>0</v>
          </cell>
          <cell r="M164">
            <v>0</v>
          </cell>
          <cell r="N164">
            <v>0</v>
          </cell>
          <cell r="U164">
            <v>0</v>
          </cell>
          <cell r="V164">
            <v>0</v>
          </cell>
          <cell r="W164">
            <v>0</v>
          </cell>
          <cell r="X164">
            <v>0</v>
          </cell>
          <cell r="AE164">
            <v>0</v>
          </cell>
          <cell r="AF164">
            <v>0</v>
          </cell>
          <cell r="AG164">
            <v>0</v>
          </cell>
        </row>
        <row r="165">
          <cell r="A165">
            <v>0</v>
          </cell>
          <cell r="D165">
            <v>0</v>
          </cell>
          <cell r="I165">
            <v>0</v>
          </cell>
          <cell r="M165">
            <v>0</v>
          </cell>
          <cell r="N165">
            <v>0</v>
          </cell>
          <cell r="U165">
            <v>0</v>
          </cell>
          <cell r="V165">
            <v>0</v>
          </cell>
          <cell r="W165">
            <v>0</v>
          </cell>
          <cell r="X165">
            <v>0</v>
          </cell>
          <cell r="AE165">
            <v>0</v>
          </cell>
          <cell r="AF165">
            <v>0</v>
          </cell>
          <cell r="AG165">
            <v>0</v>
          </cell>
        </row>
        <row r="166">
          <cell r="A166">
            <v>0</v>
          </cell>
          <cell r="D166">
            <v>0</v>
          </cell>
          <cell r="M166">
            <v>0</v>
          </cell>
          <cell r="N166">
            <v>0</v>
          </cell>
          <cell r="U166">
            <v>0</v>
          </cell>
          <cell r="V166">
            <v>0</v>
          </cell>
          <cell r="W166">
            <v>0</v>
          </cell>
          <cell r="X166">
            <v>0</v>
          </cell>
          <cell r="AE166">
            <v>0</v>
          </cell>
          <cell r="AF166">
            <v>0</v>
          </cell>
          <cell r="AG166">
            <v>0</v>
          </cell>
        </row>
        <row r="167">
          <cell r="A167">
            <v>0</v>
          </cell>
          <cell r="D167">
            <v>0</v>
          </cell>
          <cell r="M167">
            <v>0</v>
          </cell>
          <cell r="N167">
            <v>0</v>
          </cell>
          <cell r="U167">
            <v>0</v>
          </cell>
          <cell r="V167">
            <v>0</v>
          </cell>
          <cell r="W167">
            <v>0</v>
          </cell>
          <cell r="X167">
            <v>0</v>
          </cell>
          <cell r="AE167">
            <v>0</v>
          </cell>
          <cell r="AF167">
            <v>0</v>
          </cell>
          <cell r="AG167">
            <v>0</v>
          </cell>
        </row>
        <row r="168">
          <cell r="A168">
            <v>0</v>
          </cell>
          <cell r="D168">
            <v>0</v>
          </cell>
          <cell r="M168">
            <v>0</v>
          </cell>
          <cell r="N168">
            <v>0</v>
          </cell>
          <cell r="U168">
            <v>0</v>
          </cell>
          <cell r="V168">
            <v>0</v>
          </cell>
          <cell r="W168">
            <v>0</v>
          </cell>
          <cell r="X168">
            <v>0</v>
          </cell>
          <cell r="AE168">
            <v>0</v>
          </cell>
          <cell r="AF168">
            <v>0</v>
          </cell>
          <cell r="AG168">
            <v>0</v>
          </cell>
        </row>
        <row r="169">
          <cell r="A169">
            <v>0</v>
          </cell>
          <cell r="D169">
            <v>0</v>
          </cell>
          <cell r="M169">
            <v>0</v>
          </cell>
          <cell r="N169">
            <v>0</v>
          </cell>
          <cell r="U169">
            <v>0</v>
          </cell>
          <cell r="V169">
            <v>0</v>
          </cell>
          <cell r="W169">
            <v>0</v>
          </cell>
          <cell r="X169">
            <v>0</v>
          </cell>
          <cell r="AE169">
            <v>0</v>
          </cell>
          <cell r="AF169">
            <v>0</v>
          </cell>
          <cell r="AG169">
            <v>0</v>
          </cell>
        </row>
        <row r="170">
          <cell r="A170">
            <v>0</v>
          </cell>
          <cell r="D170">
            <v>0</v>
          </cell>
          <cell r="I170">
            <v>0</v>
          </cell>
          <cell r="M170">
            <v>0</v>
          </cell>
          <cell r="N170">
            <v>0</v>
          </cell>
          <cell r="U170">
            <v>0</v>
          </cell>
          <cell r="V170">
            <v>0</v>
          </cell>
          <cell r="W170">
            <v>0</v>
          </cell>
          <cell r="X170">
            <v>0</v>
          </cell>
          <cell r="AE170">
            <v>0</v>
          </cell>
          <cell r="AF170">
            <v>0</v>
          </cell>
          <cell r="AG170">
            <v>0</v>
          </cell>
        </row>
        <row r="171">
          <cell r="A171">
            <v>0</v>
          </cell>
          <cell r="D171">
            <v>0</v>
          </cell>
          <cell r="I171">
            <v>0</v>
          </cell>
          <cell r="M171">
            <v>0</v>
          </cell>
          <cell r="N171">
            <v>0</v>
          </cell>
          <cell r="U171">
            <v>0</v>
          </cell>
          <cell r="V171">
            <v>0</v>
          </cell>
          <cell r="W171">
            <v>0</v>
          </cell>
          <cell r="X171">
            <v>0</v>
          </cell>
          <cell r="AE171">
            <v>0</v>
          </cell>
          <cell r="AF171">
            <v>0</v>
          </cell>
          <cell r="AG171">
            <v>0</v>
          </cell>
        </row>
        <row r="172">
          <cell r="A172">
            <v>0</v>
          </cell>
          <cell r="D172">
            <v>0</v>
          </cell>
          <cell r="M172">
            <v>0</v>
          </cell>
          <cell r="N172">
            <v>0</v>
          </cell>
          <cell r="U172">
            <v>0</v>
          </cell>
          <cell r="V172">
            <v>0</v>
          </cell>
          <cell r="W172">
            <v>0</v>
          </cell>
          <cell r="X172">
            <v>0</v>
          </cell>
          <cell r="AE172">
            <v>0</v>
          </cell>
          <cell r="AF172">
            <v>0</v>
          </cell>
          <cell r="AG172">
            <v>0</v>
          </cell>
        </row>
        <row r="173">
          <cell r="A173">
            <v>0</v>
          </cell>
          <cell r="D173">
            <v>0</v>
          </cell>
          <cell r="I173">
            <v>0</v>
          </cell>
          <cell r="M173">
            <v>0</v>
          </cell>
          <cell r="N173">
            <v>0</v>
          </cell>
          <cell r="U173">
            <v>0</v>
          </cell>
          <cell r="V173">
            <v>0</v>
          </cell>
          <cell r="W173">
            <v>0</v>
          </cell>
          <cell r="X173">
            <v>0</v>
          </cell>
          <cell r="AE173">
            <v>0</v>
          </cell>
          <cell r="AF173">
            <v>0</v>
          </cell>
          <cell r="AG173">
            <v>0</v>
          </cell>
        </row>
        <row r="174">
          <cell r="A174">
            <v>0</v>
          </cell>
          <cell r="D174">
            <v>0</v>
          </cell>
          <cell r="I174">
            <v>0</v>
          </cell>
          <cell r="M174">
            <v>0</v>
          </cell>
          <cell r="N174">
            <v>0</v>
          </cell>
          <cell r="U174">
            <v>0</v>
          </cell>
          <cell r="V174">
            <v>0</v>
          </cell>
          <cell r="W174">
            <v>0</v>
          </cell>
          <cell r="X174">
            <v>0</v>
          </cell>
          <cell r="AE174">
            <v>0</v>
          </cell>
          <cell r="AF174">
            <v>0</v>
          </cell>
          <cell r="AG174">
            <v>0</v>
          </cell>
        </row>
        <row r="175">
          <cell r="A175">
            <v>0</v>
          </cell>
          <cell r="D175">
            <v>0</v>
          </cell>
          <cell r="I175">
            <v>0</v>
          </cell>
          <cell r="M175">
            <v>0</v>
          </cell>
          <cell r="N175">
            <v>0</v>
          </cell>
          <cell r="U175">
            <v>0</v>
          </cell>
          <cell r="V175">
            <v>0</v>
          </cell>
          <cell r="W175">
            <v>0</v>
          </cell>
          <cell r="X175">
            <v>0</v>
          </cell>
          <cell r="AE175">
            <v>0</v>
          </cell>
          <cell r="AF175">
            <v>0</v>
          </cell>
          <cell r="AG175">
            <v>0</v>
          </cell>
        </row>
        <row r="176">
          <cell r="A176">
            <v>0</v>
          </cell>
          <cell r="D176">
            <v>0</v>
          </cell>
          <cell r="M176">
            <v>0</v>
          </cell>
          <cell r="N176">
            <v>0</v>
          </cell>
          <cell r="U176">
            <v>0</v>
          </cell>
          <cell r="V176">
            <v>0</v>
          </cell>
          <cell r="W176">
            <v>0</v>
          </cell>
          <cell r="X176">
            <v>0</v>
          </cell>
          <cell r="AE176">
            <v>0</v>
          </cell>
          <cell r="AF176">
            <v>0</v>
          </cell>
          <cell r="AG176">
            <v>0</v>
          </cell>
        </row>
        <row r="177">
          <cell r="A177">
            <v>0</v>
          </cell>
          <cell r="D177">
            <v>0</v>
          </cell>
          <cell r="M177">
            <v>0</v>
          </cell>
          <cell r="N177">
            <v>0</v>
          </cell>
          <cell r="U177">
            <v>0</v>
          </cell>
          <cell r="V177">
            <v>0</v>
          </cell>
          <cell r="W177">
            <v>0</v>
          </cell>
          <cell r="X177">
            <v>0</v>
          </cell>
          <cell r="AE177">
            <v>0</v>
          </cell>
          <cell r="AF177">
            <v>0</v>
          </cell>
          <cell r="AG177">
            <v>0</v>
          </cell>
        </row>
        <row r="178">
          <cell r="A178">
            <v>0</v>
          </cell>
          <cell r="D178">
            <v>0</v>
          </cell>
          <cell r="M178">
            <v>0</v>
          </cell>
          <cell r="N178">
            <v>0</v>
          </cell>
          <cell r="U178">
            <v>0</v>
          </cell>
          <cell r="V178">
            <v>0</v>
          </cell>
          <cell r="W178">
            <v>0</v>
          </cell>
          <cell r="X178">
            <v>0</v>
          </cell>
          <cell r="AE178">
            <v>0</v>
          </cell>
          <cell r="AF178">
            <v>0</v>
          </cell>
          <cell r="AG178">
            <v>0</v>
          </cell>
        </row>
        <row r="179">
          <cell r="A179">
            <v>0</v>
          </cell>
          <cell r="D179">
            <v>0</v>
          </cell>
          <cell r="M179">
            <v>0</v>
          </cell>
          <cell r="N179">
            <v>0</v>
          </cell>
          <cell r="U179">
            <v>0</v>
          </cell>
          <cell r="V179">
            <v>0</v>
          </cell>
          <cell r="W179">
            <v>0</v>
          </cell>
          <cell r="X179">
            <v>0</v>
          </cell>
          <cell r="AE179">
            <v>0</v>
          </cell>
          <cell r="AF179">
            <v>0</v>
          </cell>
          <cell r="AG179">
            <v>0</v>
          </cell>
        </row>
        <row r="180">
          <cell r="A180">
            <v>0</v>
          </cell>
          <cell r="D180">
            <v>0</v>
          </cell>
          <cell r="I180">
            <v>0</v>
          </cell>
          <cell r="M180">
            <v>0</v>
          </cell>
          <cell r="N180">
            <v>0</v>
          </cell>
          <cell r="U180">
            <v>0</v>
          </cell>
          <cell r="V180">
            <v>0</v>
          </cell>
          <cell r="W180">
            <v>0</v>
          </cell>
          <cell r="X180">
            <v>0</v>
          </cell>
          <cell r="AE180">
            <v>0</v>
          </cell>
          <cell r="AF180">
            <v>0</v>
          </cell>
          <cell r="AG180">
            <v>0</v>
          </cell>
        </row>
        <row r="181">
          <cell r="A181">
            <v>0</v>
          </cell>
          <cell r="D181">
            <v>0</v>
          </cell>
          <cell r="M181">
            <v>0</v>
          </cell>
          <cell r="N181">
            <v>0</v>
          </cell>
          <cell r="U181">
            <v>0</v>
          </cell>
          <cell r="V181">
            <v>0</v>
          </cell>
          <cell r="W181">
            <v>0</v>
          </cell>
          <cell r="X181">
            <v>0</v>
          </cell>
          <cell r="AE181">
            <v>0</v>
          </cell>
          <cell r="AF181">
            <v>0</v>
          </cell>
          <cell r="AG181">
            <v>0</v>
          </cell>
        </row>
        <row r="182">
          <cell r="A182">
            <v>0</v>
          </cell>
          <cell r="D182">
            <v>0</v>
          </cell>
          <cell r="M182">
            <v>0</v>
          </cell>
          <cell r="N182">
            <v>0</v>
          </cell>
          <cell r="U182">
            <v>0</v>
          </cell>
          <cell r="V182">
            <v>0</v>
          </cell>
          <cell r="W182">
            <v>0</v>
          </cell>
          <cell r="X182">
            <v>0</v>
          </cell>
          <cell r="AE182">
            <v>0</v>
          </cell>
          <cell r="AF182">
            <v>0</v>
          </cell>
          <cell r="AG182">
            <v>0</v>
          </cell>
        </row>
        <row r="183">
          <cell r="A183">
            <v>0</v>
          </cell>
          <cell r="D183">
            <v>0</v>
          </cell>
          <cell r="M183">
            <v>0</v>
          </cell>
          <cell r="N183">
            <v>0</v>
          </cell>
          <cell r="U183">
            <v>0</v>
          </cell>
          <cell r="V183">
            <v>0</v>
          </cell>
          <cell r="W183">
            <v>0</v>
          </cell>
          <cell r="X183">
            <v>0</v>
          </cell>
          <cell r="AE183">
            <v>0</v>
          </cell>
          <cell r="AF183">
            <v>0</v>
          </cell>
          <cell r="AG183">
            <v>0</v>
          </cell>
        </row>
        <row r="184">
          <cell r="A184">
            <v>0</v>
          </cell>
          <cell r="D184">
            <v>0</v>
          </cell>
          <cell r="I184">
            <v>0</v>
          </cell>
          <cell r="M184">
            <v>0</v>
          </cell>
          <cell r="N184">
            <v>0</v>
          </cell>
          <cell r="U184">
            <v>0</v>
          </cell>
          <cell r="V184">
            <v>0</v>
          </cell>
          <cell r="W184">
            <v>0</v>
          </cell>
          <cell r="X184">
            <v>0</v>
          </cell>
          <cell r="AE184">
            <v>0</v>
          </cell>
          <cell r="AF184">
            <v>0</v>
          </cell>
          <cell r="AG184">
            <v>0</v>
          </cell>
        </row>
        <row r="185">
          <cell r="A185">
            <v>0</v>
          </cell>
          <cell r="D185">
            <v>0</v>
          </cell>
          <cell r="I185">
            <v>0</v>
          </cell>
          <cell r="M185">
            <v>0</v>
          </cell>
          <cell r="N185">
            <v>0</v>
          </cell>
          <cell r="U185">
            <v>0</v>
          </cell>
          <cell r="V185">
            <v>0</v>
          </cell>
          <cell r="W185">
            <v>0</v>
          </cell>
          <cell r="X185">
            <v>0</v>
          </cell>
          <cell r="AE185">
            <v>0</v>
          </cell>
          <cell r="AF185">
            <v>0</v>
          </cell>
          <cell r="AG185">
            <v>0</v>
          </cell>
        </row>
        <row r="186">
          <cell r="A186">
            <v>0</v>
          </cell>
          <cell r="D186">
            <v>0</v>
          </cell>
          <cell r="M186">
            <v>0</v>
          </cell>
          <cell r="N186">
            <v>0</v>
          </cell>
          <cell r="U186">
            <v>0</v>
          </cell>
          <cell r="V186">
            <v>0</v>
          </cell>
          <cell r="W186">
            <v>0</v>
          </cell>
          <cell r="X186">
            <v>0</v>
          </cell>
          <cell r="AE186">
            <v>0</v>
          </cell>
          <cell r="AF186">
            <v>0</v>
          </cell>
          <cell r="AG186">
            <v>0</v>
          </cell>
        </row>
        <row r="187">
          <cell r="A187">
            <v>0</v>
          </cell>
          <cell r="D187">
            <v>0</v>
          </cell>
          <cell r="M187">
            <v>0</v>
          </cell>
          <cell r="N187">
            <v>0</v>
          </cell>
          <cell r="U187">
            <v>0</v>
          </cell>
          <cell r="V187">
            <v>0</v>
          </cell>
          <cell r="W187">
            <v>0</v>
          </cell>
          <cell r="X187">
            <v>0</v>
          </cell>
          <cell r="AE187">
            <v>0</v>
          </cell>
          <cell r="AF187">
            <v>0</v>
          </cell>
          <cell r="AG187">
            <v>0</v>
          </cell>
        </row>
        <row r="188">
          <cell r="A188">
            <v>0</v>
          </cell>
          <cell r="D188">
            <v>0</v>
          </cell>
          <cell r="M188">
            <v>0</v>
          </cell>
          <cell r="N188">
            <v>0</v>
          </cell>
          <cell r="U188">
            <v>0</v>
          </cell>
          <cell r="V188">
            <v>0</v>
          </cell>
          <cell r="W188">
            <v>0</v>
          </cell>
          <cell r="X188">
            <v>0</v>
          </cell>
          <cell r="AE188">
            <v>0</v>
          </cell>
          <cell r="AF188">
            <v>0</v>
          </cell>
          <cell r="AG188">
            <v>0</v>
          </cell>
        </row>
        <row r="189">
          <cell r="A189">
            <v>0</v>
          </cell>
          <cell r="D189">
            <v>0</v>
          </cell>
          <cell r="M189">
            <v>0</v>
          </cell>
          <cell r="N189">
            <v>0</v>
          </cell>
          <cell r="U189">
            <v>0</v>
          </cell>
          <cell r="V189">
            <v>0</v>
          </cell>
          <cell r="W189">
            <v>0</v>
          </cell>
          <cell r="X189">
            <v>0</v>
          </cell>
          <cell r="AE189">
            <v>0</v>
          </cell>
          <cell r="AF189">
            <v>0</v>
          </cell>
          <cell r="AG189">
            <v>0</v>
          </cell>
        </row>
        <row r="190">
          <cell r="A190">
            <v>0</v>
          </cell>
          <cell r="D190">
            <v>0</v>
          </cell>
          <cell r="I190">
            <v>0</v>
          </cell>
          <cell r="M190">
            <v>0</v>
          </cell>
          <cell r="N190">
            <v>0</v>
          </cell>
          <cell r="U190">
            <v>0</v>
          </cell>
          <cell r="V190">
            <v>0</v>
          </cell>
          <cell r="W190">
            <v>0</v>
          </cell>
          <cell r="X190">
            <v>0</v>
          </cell>
          <cell r="AE190">
            <v>0</v>
          </cell>
          <cell r="AF190">
            <v>0</v>
          </cell>
          <cell r="AG190">
            <v>0</v>
          </cell>
        </row>
        <row r="191">
          <cell r="A191">
            <v>0</v>
          </cell>
          <cell r="D191">
            <v>0</v>
          </cell>
          <cell r="I191">
            <v>0</v>
          </cell>
          <cell r="M191">
            <v>0</v>
          </cell>
          <cell r="N191">
            <v>0</v>
          </cell>
          <cell r="U191">
            <v>0</v>
          </cell>
          <cell r="V191">
            <v>0</v>
          </cell>
          <cell r="W191">
            <v>0</v>
          </cell>
          <cell r="X191">
            <v>0</v>
          </cell>
          <cell r="AE191">
            <v>0</v>
          </cell>
          <cell r="AF191">
            <v>0</v>
          </cell>
          <cell r="AG191">
            <v>0</v>
          </cell>
        </row>
        <row r="192">
          <cell r="A192">
            <v>0</v>
          </cell>
          <cell r="D192">
            <v>0</v>
          </cell>
          <cell r="M192">
            <v>0</v>
          </cell>
          <cell r="N192">
            <v>0</v>
          </cell>
          <cell r="U192">
            <v>0</v>
          </cell>
          <cell r="V192">
            <v>0</v>
          </cell>
          <cell r="W192">
            <v>0</v>
          </cell>
          <cell r="X192">
            <v>0</v>
          </cell>
          <cell r="AE192">
            <v>0</v>
          </cell>
          <cell r="AF192">
            <v>0</v>
          </cell>
          <cell r="AG192">
            <v>0</v>
          </cell>
        </row>
        <row r="193">
          <cell r="A193">
            <v>0</v>
          </cell>
          <cell r="D193">
            <v>0</v>
          </cell>
          <cell r="M193">
            <v>0</v>
          </cell>
          <cell r="N193">
            <v>0</v>
          </cell>
          <cell r="U193">
            <v>0</v>
          </cell>
          <cell r="V193">
            <v>0</v>
          </cell>
          <cell r="W193">
            <v>0</v>
          </cell>
          <cell r="X193">
            <v>0</v>
          </cell>
          <cell r="AE193">
            <v>0</v>
          </cell>
          <cell r="AF193">
            <v>0</v>
          </cell>
          <cell r="AG193">
            <v>0</v>
          </cell>
        </row>
        <row r="194">
          <cell r="A194">
            <v>0</v>
          </cell>
          <cell r="D194">
            <v>0</v>
          </cell>
          <cell r="M194">
            <v>0</v>
          </cell>
          <cell r="N194">
            <v>0</v>
          </cell>
          <cell r="U194">
            <v>0</v>
          </cell>
          <cell r="V194">
            <v>0</v>
          </cell>
          <cell r="W194">
            <v>0</v>
          </cell>
          <cell r="X194">
            <v>0</v>
          </cell>
          <cell r="AD194">
            <v>0</v>
          </cell>
          <cell r="AE194">
            <v>0</v>
          </cell>
          <cell r="AF194">
            <v>0</v>
          </cell>
          <cell r="AG194">
            <v>0</v>
          </cell>
        </row>
        <row r="195">
          <cell r="A195">
            <v>0</v>
          </cell>
          <cell r="D195">
            <v>0</v>
          </cell>
          <cell r="M195">
            <v>0</v>
          </cell>
          <cell r="N195">
            <v>0</v>
          </cell>
          <cell r="U195">
            <v>0</v>
          </cell>
          <cell r="V195">
            <v>0</v>
          </cell>
          <cell r="W195">
            <v>0</v>
          </cell>
          <cell r="X195">
            <v>0</v>
          </cell>
          <cell r="AE195">
            <v>0</v>
          </cell>
          <cell r="AF195">
            <v>0</v>
          </cell>
          <cell r="AG195">
            <v>0</v>
          </cell>
        </row>
        <row r="196">
          <cell r="A196">
            <v>0</v>
          </cell>
          <cell r="D196">
            <v>0</v>
          </cell>
          <cell r="I196">
            <v>0</v>
          </cell>
          <cell r="M196">
            <v>0</v>
          </cell>
          <cell r="N196">
            <v>0</v>
          </cell>
          <cell r="U196">
            <v>0</v>
          </cell>
          <cell r="V196">
            <v>0</v>
          </cell>
          <cell r="W196">
            <v>0</v>
          </cell>
          <cell r="X196">
            <v>0</v>
          </cell>
          <cell r="AE196">
            <v>0</v>
          </cell>
          <cell r="AF196">
            <v>0</v>
          </cell>
          <cell r="AG196">
            <v>0</v>
          </cell>
        </row>
        <row r="197">
          <cell r="A197">
            <v>0</v>
          </cell>
          <cell r="D197">
            <v>0</v>
          </cell>
          <cell r="E197">
            <v>511135035</v>
          </cell>
          <cell r="I197">
            <v>0</v>
          </cell>
          <cell r="M197">
            <v>0</v>
          </cell>
          <cell r="N197">
            <v>0</v>
          </cell>
          <cell r="U197">
            <v>0</v>
          </cell>
          <cell r="V197">
            <v>0</v>
          </cell>
          <cell r="W197">
            <v>0</v>
          </cell>
          <cell r="X197">
            <v>0</v>
          </cell>
          <cell r="AE197">
            <v>0</v>
          </cell>
          <cell r="AF197">
            <v>0</v>
          </cell>
          <cell r="AG197">
            <v>0</v>
          </cell>
        </row>
        <row r="198">
          <cell r="A198">
            <v>0</v>
          </cell>
          <cell r="D198">
            <v>0</v>
          </cell>
          <cell r="M198">
            <v>0</v>
          </cell>
          <cell r="N198">
            <v>0</v>
          </cell>
          <cell r="U198">
            <v>0</v>
          </cell>
          <cell r="V198">
            <v>0</v>
          </cell>
          <cell r="W198">
            <v>0</v>
          </cell>
          <cell r="X198">
            <v>0</v>
          </cell>
          <cell r="AE198">
            <v>0</v>
          </cell>
          <cell r="AF198">
            <v>0</v>
          </cell>
          <cell r="AG198">
            <v>0</v>
          </cell>
        </row>
        <row r="199">
          <cell r="A199">
            <v>0</v>
          </cell>
          <cell r="D199">
            <v>0</v>
          </cell>
          <cell r="I199">
            <v>0</v>
          </cell>
          <cell r="M199">
            <v>0</v>
          </cell>
          <cell r="N199">
            <v>0</v>
          </cell>
          <cell r="U199">
            <v>0</v>
          </cell>
          <cell r="V199">
            <v>0</v>
          </cell>
          <cell r="W199">
            <v>0</v>
          </cell>
          <cell r="X199">
            <v>0</v>
          </cell>
          <cell r="AE199">
            <v>0</v>
          </cell>
          <cell r="AF199">
            <v>0</v>
          </cell>
          <cell r="AG199">
            <v>0</v>
          </cell>
        </row>
        <row r="200">
          <cell r="A200">
            <v>0</v>
          </cell>
          <cell r="D200">
            <v>0</v>
          </cell>
          <cell r="I200">
            <v>0</v>
          </cell>
          <cell r="M200">
            <v>0</v>
          </cell>
          <cell r="N200">
            <v>0</v>
          </cell>
          <cell r="U200">
            <v>0</v>
          </cell>
          <cell r="V200">
            <v>0</v>
          </cell>
          <cell r="W200">
            <v>0</v>
          </cell>
          <cell r="X200">
            <v>0</v>
          </cell>
          <cell r="AE200">
            <v>0</v>
          </cell>
          <cell r="AF200">
            <v>0</v>
          </cell>
          <cell r="AG200">
            <v>0</v>
          </cell>
        </row>
        <row r="201">
          <cell r="A201">
            <v>0</v>
          </cell>
          <cell r="D201">
            <v>0</v>
          </cell>
          <cell r="M201">
            <v>0</v>
          </cell>
          <cell r="N201">
            <v>0</v>
          </cell>
          <cell r="U201">
            <v>0</v>
          </cell>
          <cell r="V201">
            <v>0</v>
          </cell>
          <cell r="W201">
            <v>0</v>
          </cell>
          <cell r="X201">
            <v>0</v>
          </cell>
          <cell r="AE201">
            <v>0</v>
          </cell>
          <cell r="AF201">
            <v>0</v>
          </cell>
          <cell r="AG201">
            <v>0</v>
          </cell>
        </row>
        <row r="202">
          <cell r="A202">
            <v>0</v>
          </cell>
          <cell r="D202">
            <v>0</v>
          </cell>
          <cell r="M202">
            <v>0</v>
          </cell>
          <cell r="N202">
            <v>0</v>
          </cell>
          <cell r="U202">
            <v>0</v>
          </cell>
          <cell r="V202">
            <v>0</v>
          </cell>
          <cell r="W202">
            <v>0</v>
          </cell>
          <cell r="X202">
            <v>0</v>
          </cell>
          <cell r="AE202">
            <v>0</v>
          </cell>
          <cell r="AF202">
            <v>0</v>
          </cell>
          <cell r="AG202">
            <v>0</v>
          </cell>
        </row>
        <row r="203">
          <cell r="A203">
            <v>0</v>
          </cell>
          <cell r="D203">
            <v>0</v>
          </cell>
          <cell r="M203">
            <v>0</v>
          </cell>
          <cell r="N203">
            <v>0</v>
          </cell>
          <cell r="U203">
            <v>0</v>
          </cell>
          <cell r="V203">
            <v>0</v>
          </cell>
          <cell r="W203">
            <v>0</v>
          </cell>
          <cell r="X203">
            <v>0</v>
          </cell>
          <cell r="AE203">
            <v>0</v>
          </cell>
          <cell r="AF203">
            <v>0</v>
          </cell>
          <cell r="AG203">
            <v>0</v>
          </cell>
        </row>
        <row r="204">
          <cell r="A204">
            <v>0</v>
          </cell>
          <cell r="D204">
            <v>0</v>
          </cell>
          <cell r="M204">
            <v>0</v>
          </cell>
          <cell r="N204">
            <v>0</v>
          </cell>
          <cell r="U204">
            <v>0</v>
          </cell>
          <cell r="V204">
            <v>0</v>
          </cell>
          <cell r="W204">
            <v>0</v>
          </cell>
          <cell r="X204">
            <v>0</v>
          </cell>
          <cell r="AE204">
            <v>0</v>
          </cell>
          <cell r="AF204">
            <v>0</v>
          </cell>
          <cell r="AG204">
            <v>0</v>
          </cell>
        </row>
        <row r="205">
          <cell r="A205">
            <v>0</v>
          </cell>
          <cell r="D205">
            <v>0</v>
          </cell>
          <cell r="I205">
            <v>0</v>
          </cell>
          <cell r="M205">
            <v>0</v>
          </cell>
          <cell r="N205">
            <v>0</v>
          </cell>
          <cell r="U205">
            <v>0</v>
          </cell>
          <cell r="V205">
            <v>0</v>
          </cell>
          <cell r="W205">
            <v>0</v>
          </cell>
          <cell r="X205">
            <v>0</v>
          </cell>
          <cell r="AE205">
            <v>0</v>
          </cell>
          <cell r="AF205">
            <v>0</v>
          </cell>
          <cell r="AG205">
            <v>0</v>
          </cell>
        </row>
        <row r="206">
          <cell r="A206">
            <v>0</v>
          </cell>
          <cell r="D206">
            <v>0</v>
          </cell>
          <cell r="I206">
            <v>0</v>
          </cell>
          <cell r="M206">
            <v>0</v>
          </cell>
          <cell r="N206">
            <v>0</v>
          </cell>
          <cell r="U206">
            <v>0</v>
          </cell>
          <cell r="V206">
            <v>0</v>
          </cell>
          <cell r="W206">
            <v>0</v>
          </cell>
          <cell r="X206">
            <v>0</v>
          </cell>
          <cell r="AE206">
            <v>0</v>
          </cell>
          <cell r="AF206">
            <v>0</v>
          </cell>
          <cell r="AG206">
            <v>0</v>
          </cell>
        </row>
        <row r="207">
          <cell r="A207">
            <v>0</v>
          </cell>
          <cell r="D207">
            <v>0</v>
          </cell>
          <cell r="I207">
            <v>0</v>
          </cell>
          <cell r="M207">
            <v>0</v>
          </cell>
          <cell r="N207">
            <v>0</v>
          </cell>
          <cell r="U207">
            <v>0</v>
          </cell>
          <cell r="V207">
            <v>0</v>
          </cell>
          <cell r="W207">
            <v>0</v>
          </cell>
          <cell r="X207">
            <v>0</v>
          </cell>
          <cell r="AE207">
            <v>0</v>
          </cell>
          <cell r="AF207">
            <v>0</v>
          </cell>
          <cell r="AG207">
            <v>0</v>
          </cell>
        </row>
        <row r="208">
          <cell r="A208">
            <v>0</v>
          </cell>
          <cell r="D208">
            <v>0</v>
          </cell>
          <cell r="I208">
            <v>0</v>
          </cell>
          <cell r="M208">
            <v>0</v>
          </cell>
          <cell r="N208">
            <v>0</v>
          </cell>
          <cell r="U208">
            <v>0</v>
          </cell>
          <cell r="V208">
            <v>0</v>
          </cell>
          <cell r="W208">
            <v>0</v>
          </cell>
          <cell r="X208">
            <v>0</v>
          </cell>
          <cell r="AE208">
            <v>0</v>
          </cell>
          <cell r="AF208">
            <v>0</v>
          </cell>
          <cell r="AG208">
            <v>0</v>
          </cell>
        </row>
        <row r="209">
          <cell r="A209">
            <v>0</v>
          </cell>
          <cell r="D209">
            <v>0</v>
          </cell>
          <cell r="I209">
            <v>0</v>
          </cell>
          <cell r="M209">
            <v>0</v>
          </cell>
          <cell r="N209">
            <v>0</v>
          </cell>
          <cell r="U209">
            <v>0</v>
          </cell>
          <cell r="V209">
            <v>0</v>
          </cell>
          <cell r="W209">
            <v>0</v>
          </cell>
          <cell r="X209">
            <v>0</v>
          </cell>
          <cell r="AE209">
            <v>0</v>
          </cell>
          <cell r="AF209">
            <v>0</v>
          </cell>
          <cell r="AG209">
            <v>0</v>
          </cell>
        </row>
        <row r="210">
          <cell r="A210">
            <v>0</v>
          </cell>
          <cell r="D210">
            <v>0</v>
          </cell>
          <cell r="M210">
            <v>0</v>
          </cell>
          <cell r="N210">
            <v>0</v>
          </cell>
          <cell r="U210">
            <v>0</v>
          </cell>
          <cell r="V210">
            <v>0</v>
          </cell>
          <cell r="W210">
            <v>0</v>
          </cell>
          <cell r="X210">
            <v>0</v>
          </cell>
          <cell r="AE210">
            <v>0</v>
          </cell>
          <cell r="AF210">
            <v>0</v>
          </cell>
          <cell r="AG210">
            <v>0</v>
          </cell>
        </row>
        <row r="211">
          <cell r="A211">
            <v>0</v>
          </cell>
          <cell r="D211">
            <v>0</v>
          </cell>
          <cell r="I211">
            <v>0</v>
          </cell>
          <cell r="M211">
            <v>0</v>
          </cell>
          <cell r="N211">
            <v>0</v>
          </cell>
          <cell r="U211">
            <v>0</v>
          </cell>
          <cell r="V211">
            <v>0</v>
          </cell>
          <cell r="W211">
            <v>0</v>
          </cell>
          <cell r="X211">
            <v>0</v>
          </cell>
          <cell r="AE211">
            <v>0</v>
          </cell>
          <cell r="AF211">
            <v>0</v>
          </cell>
          <cell r="AG211">
            <v>0</v>
          </cell>
        </row>
        <row r="212">
          <cell r="A212">
            <v>0</v>
          </cell>
          <cell r="D212">
            <v>0</v>
          </cell>
          <cell r="I212">
            <v>0</v>
          </cell>
          <cell r="M212">
            <v>0</v>
          </cell>
          <cell r="N212">
            <v>0</v>
          </cell>
          <cell r="U212">
            <v>0</v>
          </cell>
          <cell r="V212">
            <v>0</v>
          </cell>
          <cell r="W212">
            <v>0</v>
          </cell>
          <cell r="X212">
            <v>0</v>
          </cell>
          <cell r="AE212">
            <v>0</v>
          </cell>
          <cell r="AF212">
            <v>0</v>
          </cell>
          <cell r="AG212">
            <v>0</v>
          </cell>
        </row>
        <row r="213">
          <cell r="A213">
            <v>0</v>
          </cell>
          <cell r="D213">
            <v>0</v>
          </cell>
          <cell r="I213">
            <v>0</v>
          </cell>
          <cell r="M213">
            <v>0</v>
          </cell>
          <cell r="N213">
            <v>0</v>
          </cell>
          <cell r="U213">
            <v>0</v>
          </cell>
          <cell r="V213">
            <v>0</v>
          </cell>
          <cell r="W213">
            <v>0</v>
          </cell>
          <cell r="X213">
            <v>0</v>
          </cell>
          <cell r="AE213">
            <v>0</v>
          </cell>
          <cell r="AF213">
            <v>0</v>
          </cell>
          <cell r="AG213">
            <v>0</v>
          </cell>
        </row>
        <row r="214">
          <cell r="A214">
            <v>0</v>
          </cell>
          <cell r="D214">
            <v>0</v>
          </cell>
          <cell r="I214">
            <v>0</v>
          </cell>
          <cell r="M214">
            <v>0</v>
          </cell>
          <cell r="N214">
            <v>0</v>
          </cell>
          <cell r="U214">
            <v>0</v>
          </cell>
          <cell r="V214">
            <v>0</v>
          </cell>
          <cell r="W214">
            <v>0</v>
          </cell>
          <cell r="X214">
            <v>0</v>
          </cell>
          <cell r="AE214">
            <v>0</v>
          </cell>
          <cell r="AF214">
            <v>0</v>
          </cell>
          <cell r="AG214">
            <v>0</v>
          </cell>
        </row>
        <row r="215">
          <cell r="A215">
            <v>0</v>
          </cell>
          <cell r="D215">
            <v>0</v>
          </cell>
          <cell r="I215">
            <v>0</v>
          </cell>
          <cell r="M215">
            <v>0</v>
          </cell>
          <cell r="N215">
            <v>0</v>
          </cell>
          <cell r="U215">
            <v>0</v>
          </cell>
          <cell r="V215">
            <v>0</v>
          </cell>
          <cell r="W215">
            <v>0</v>
          </cell>
          <cell r="X215">
            <v>0</v>
          </cell>
          <cell r="AE215">
            <v>0</v>
          </cell>
          <cell r="AF215">
            <v>0</v>
          </cell>
          <cell r="AG215">
            <v>0</v>
          </cell>
        </row>
        <row r="216">
          <cell r="A216">
            <v>0</v>
          </cell>
          <cell r="D216">
            <v>0</v>
          </cell>
          <cell r="I216">
            <v>0</v>
          </cell>
          <cell r="M216">
            <v>0</v>
          </cell>
          <cell r="N216">
            <v>0</v>
          </cell>
          <cell r="U216">
            <v>0</v>
          </cell>
          <cell r="V216">
            <v>0</v>
          </cell>
          <cell r="W216">
            <v>0</v>
          </cell>
          <cell r="X216">
            <v>0</v>
          </cell>
          <cell r="AE216">
            <v>0</v>
          </cell>
          <cell r="AF216">
            <v>0</v>
          </cell>
          <cell r="AG216">
            <v>0</v>
          </cell>
        </row>
        <row r="217">
          <cell r="A217">
            <v>0</v>
          </cell>
          <cell r="D217">
            <v>0</v>
          </cell>
          <cell r="M217">
            <v>0</v>
          </cell>
          <cell r="N217">
            <v>0</v>
          </cell>
          <cell r="U217">
            <v>0</v>
          </cell>
          <cell r="V217">
            <v>0</v>
          </cell>
          <cell r="W217">
            <v>0</v>
          </cell>
          <cell r="X217">
            <v>0</v>
          </cell>
          <cell r="AE217">
            <v>0</v>
          </cell>
          <cell r="AF217">
            <v>0</v>
          </cell>
          <cell r="AG217">
            <v>0</v>
          </cell>
        </row>
        <row r="218">
          <cell r="A218">
            <v>0</v>
          </cell>
          <cell r="D218">
            <v>0</v>
          </cell>
          <cell r="I218">
            <v>0</v>
          </cell>
          <cell r="M218">
            <v>0</v>
          </cell>
          <cell r="N218">
            <v>0</v>
          </cell>
          <cell r="U218">
            <v>0</v>
          </cell>
          <cell r="V218">
            <v>0</v>
          </cell>
          <cell r="W218">
            <v>0</v>
          </cell>
          <cell r="X218">
            <v>0</v>
          </cell>
          <cell r="AE218">
            <v>0</v>
          </cell>
          <cell r="AF218">
            <v>0</v>
          </cell>
          <cell r="AG218">
            <v>0</v>
          </cell>
        </row>
        <row r="219">
          <cell r="A219">
            <v>0</v>
          </cell>
          <cell r="D219">
            <v>0</v>
          </cell>
          <cell r="M219">
            <v>0</v>
          </cell>
          <cell r="N219">
            <v>0</v>
          </cell>
          <cell r="U219">
            <v>0</v>
          </cell>
          <cell r="V219">
            <v>0</v>
          </cell>
          <cell r="W219">
            <v>0</v>
          </cell>
          <cell r="X219">
            <v>0</v>
          </cell>
          <cell r="AE219">
            <v>0</v>
          </cell>
          <cell r="AF219">
            <v>0</v>
          </cell>
          <cell r="AG219">
            <v>0</v>
          </cell>
        </row>
        <row r="220">
          <cell r="A220">
            <v>0</v>
          </cell>
          <cell r="D220">
            <v>0</v>
          </cell>
          <cell r="M220">
            <v>0</v>
          </cell>
          <cell r="N220">
            <v>0</v>
          </cell>
          <cell r="U220">
            <v>0</v>
          </cell>
          <cell r="V220">
            <v>0</v>
          </cell>
          <cell r="W220">
            <v>0</v>
          </cell>
          <cell r="X220">
            <v>0</v>
          </cell>
          <cell r="AE220">
            <v>0</v>
          </cell>
          <cell r="AF220">
            <v>0</v>
          </cell>
          <cell r="AG220">
            <v>0</v>
          </cell>
        </row>
        <row r="221">
          <cell r="A221">
            <v>0</v>
          </cell>
          <cell r="D221">
            <v>0</v>
          </cell>
          <cell r="I221">
            <v>0</v>
          </cell>
          <cell r="M221">
            <v>0</v>
          </cell>
          <cell r="N221">
            <v>0</v>
          </cell>
          <cell r="U221">
            <v>0</v>
          </cell>
          <cell r="V221">
            <v>0</v>
          </cell>
          <cell r="W221">
            <v>0</v>
          </cell>
          <cell r="X221">
            <v>0</v>
          </cell>
          <cell r="AE221">
            <v>0</v>
          </cell>
          <cell r="AF221">
            <v>0</v>
          </cell>
          <cell r="AG221">
            <v>0</v>
          </cell>
        </row>
        <row r="222">
          <cell r="A222">
            <v>0</v>
          </cell>
          <cell r="D222">
            <v>0</v>
          </cell>
          <cell r="I222">
            <v>0</v>
          </cell>
          <cell r="M222">
            <v>0</v>
          </cell>
          <cell r="N222">
            <v>0</v>
          </cell>
          <cell r="U222">
            <v>0</v>
          </cell>
          <cell r="V222">
            <v>0</v>
          </cell>
          <cell r="W222">
            <v>0</v>
          </cell>
          <cell r="X222">
            <v>0</v>
          </cell>
          <cell r="AE222">
            <v>0</v>
          </cell>
          <cell r="AF222">
            <v>0</v>
          </cell>
          <cell r="AG222">
            <v>0</v>
          </cell>
        </row>
        <row r="223">
          <cell r="A223">
            <v>0</v>
          </cell>
          <cell r="D223">
            <v>0</v>
          </cell>
          <cell r="M223">
            <v>0</v>
          </cell>
          <cell r="N223">
            <v>0</v>
          </cell>
          <cell r="U223">
            <v>0</v>
          </cell>
          <cell r="V223">
            <v>0</v>
          </cell>
          <cell r="W223">
            <v>0</v>
          </cell>
          <cell r="X223">
            <v>0</v>
          </cell>
          <cell r="AE223">
            <v>0</v>
          </cell>
          <cell r="AF223">
            <v>0</v>
          </cell>
          <cell r="AG223">
            <v>0</v>
          </cell>
        </row>
        <row r="224">
          <cell r="A224">
            <v>0</v>
          </cell>
          <cell r="D224">
            <v>0</v>
          </cell>
          <cell r="I224">
            <v>0</v>
          </cell>
          <cell r="M224">
            <v>0</v>
          </cell>
          <cell r="N224">
            <v>0</v>
          </cell>
          <cell r="U224">
            <v>0</v>
          </cell>
          <cell r="V224">
            <v>0</v>
          </cell>
          <cell r="W224">
            <v>0</v>
          </cell>
          <cell r="X224">
            <v>0</v>
          </cell>
          <cell r="AE224">
            <v>0</v>
          </cell>
          <cell r="AF224">
            <v>0</v>
          </cell>
          <cell r="AG224">
            <v>0</v>
          </cell>
        </row>
        <row r="225">
          <cell r="A225">
            <v>0</v>
          </cell>
          <cell r="D225">
            <v>0</v>
          </cell>
          <cell r="M225">
            <v>0</v>
          </cell>
          <cell r="N225">
            <v>0</v>
          </cell>
          <cell r="U225">
            <v>0</v>
          </cell>
          <cell r="V225">
            <v>0</v>
          </cell>
          <cell r="W225">
            <v>0</v>
          </cell>
          <cell r="X225">
            <v>0</v>
          </cell>
          <cell r="AE225">
            <v>0</v>
          </cell>
          <cell r="AF225">
            <v>0</v>
          </cell>
          <cell r="AG225">
            <v>0</v>
          </cell>
        </row>
        <row r="226">
          <cell r="A226">
            <v>0</v>
          </cell>
          <cell r="D226">
            <v>0</v>
          </cell>
          <cell r="M226">
            <v>0</v>
          </cell>
          <cell r="N226">
            <v>0</v>
          </cell>
          <cell r="T226">
            <v>0</v>
          </cell>
          <cell r="U226">
            <v>0</v>
          </cell>
          <cell r="V226">
            <v>0</v>
          </cell>
          <cell r="W226">
            <v>0</v>
          </cell>
          <cell r="X226">
            <v>0</v>
          </cell>
          <cell r="AE226">
            <v>0</v>
          </cell>
          <cell r="AF226">
            <v>0</v>
          </cell>
          <cell r="AG226">
            <v>0</v>
          </cell>
        </row>
        <row r="227">
          <cell r="A227">
            <v>0</v>
          </cell>
          <cell r="D227">
            <v>0</v>
          </cell>
          <cell r="I227">
            <v>0</v>
          </cell>
          <cell r="M227">
            <v>0</v>
          </cell>
          <cell r="N227">
            <v>0</v>
          </cell>
          <cell r="U227">
            <v>0</v>
          </cell>
          <cell r="V227">
            <v>0</v>
          </cell>
          <cell r="W227">
            <v>0</v>
          </cell>
          <cell r="X227">
            <v>0</v>
          </cell>
          <cell r="AE227">
            <v>0</v>
          </cell>
          <cell r="AF227">
            <v>0</v>
          </cell>
          <cell r="AG227">
            <v>0</v>
          </cell>
        </row>
        <row r="228">
          <cell r="A228">
            <v>0</v>
          </cell>
          <cell r="D228">
            <v>0</v>
          </cell>
          <cell r="I228">
            <v>0</v>
          </cell>
          <cell r="M228">
            <v>0</v>
          </cell>
          <cell r="N228">
            <v>0</v>
          </cell>
          <cell r="U228">
            <v>0</v>
          </cell>
          <cell r="V228">
            <v>0</v>
          </cell>
          <cell r="W228">
            <v>0</v>
          </cell>
          <cell r="X228">
            <v>0</v>
          </cell>
          <cell r="AE228">
            <v>0</v>
          </cell>
          <cell r="AF228">
            <v>0</v>
          </cell>
          <cell r="AG228">
            <v>0</v>
          </cell>
        </row>
        <row r="229">
          <cell r="A229">
            <v>0</v>
          </cell>
          <cell r="D229">
            <v>0</v>
          </cell>
          <cell r="M229">
            <v>0</v>
          </cell>
          <cell r="N229">
            <v>0</v>
          </cell>
          <cell r="U229">
            <v>0</v>
          </cell>
          <cell r="V229">
            <v>0</v>
          </cell>
          <cell r="W229">
            <v>0</v>
          </cell>
          <cell r="X229">
            <v>0</v>
          </cell>
          <cell r="AE229">
            <v>0</v>
          </cell>
          <cell r="AF229">
            <v>0</v>
          </cell>
          <cell r="AG229">
            <v>0</v>
          </cell>
        </row>
        <row r="230">
          <cell r="A230">
            <v>0</v>
          </cell>
          <cell r="D230">
            <v>0</v>
          </cell>
          <cell r="I230">
            <v>0</v>
          </cell>
          <cell r="M230">
            <v>0</v>
          </cell>
          <cell r="N230">
            <v>0</v>
          </cell>
          <cell r="U230">
            <v>0</v>
          </cell>
          <cell r="V230">
            <v>0</v>
          </cell>
          <cell r="W230">
            <v>0</v>
          </cell>
          <cell r="X230">
            <v>0</v>
          </cell>
          <cell r="AE230">
            <v>0</v>
          </cell>
          <cell r="AF230">
            <v>0</v>
          </cell>
          <cell r="AG230">
            <v>0</v>
          </cell>
        </row>
        <row r="231">
          <cell r="A231">
            <v>0</v>
          </cell>
          <cell r="D231">
            <v>0</v>
          </cell>
          <cell r="I231">
            <v>0</v>
          </cell>
          <cell r="M231">
            <v>0</v>
          </cell>
          <cell r="N231">
            <v>0</v>
          </cell>
          <cell r="U231">
            <v>0</v>
          </cell>
          <cell r="V231">
            <v>0</v>
          </cell>
          <cell r="W231">
            <v>0</v>
          </cell>
          <cell r="X231">
            <v>0</v>
          </cell>
          <cell r="AE231">
            <v>0</v>
          </cell>
          <cell r="AF231">
            <v>0</v>
          </cell>
          <cell r="AG231">
            <v>0</v>
          </cell>
        </row>
        <row r="232">
          <cell r="A232">
            <v>0</v>
          </cell>
          <cell r="D232">
            <v>0</v>
          </cell>
          <cell r="M232">
            <v>0</v>
          </cell>
          <cell r="N232">
            <v>0</v>
          </cell>
          <cell r="U232">
            <v>0</v>
          </cell>
          <cell r="V232">
            <v>0</v>
          </cell>
          <cell r="W232">
            <v>0</v>
          </cell>
          <cell r="X232">
            <v>0</v>
          </cell>
          <cell r="AE232">
            <v>0</v>
          </cell>
          <cell r="AF232">
            <v>0</v>
          </cell>
          <cell r="AG232">
            <v>0</v>
          </cell>
        </row>
        <row r="233">
          <cell r="A233">
            <v>0</v>
          </cell>
          <cell r="D233">
            <v>0</v>
          </cell>
          <cell r="I233">
            <v>0</v>
          </cell>
          <cell r="M233">
            <v>0</v>
          </cell>
          <cell r="N233">
            <v>0</v>
          </cell>
          <cell r="U233">
            <v>0</v>
          </cell>
          <cell r="V233">
            <v>0</v>
          </cell>
          <cell r="W233">
            <v>0</v>
          </cell>
          <cell r="X233">
            <v>0</v>
          </cell>
          <cell r="AE233">
            <v>0</v>
          </cell>
          <cell r="AF233">
            <v>0</v>
          </cell>
          <cell r="AG233">
            <v>0</v>
          </cell>
        </row>
        <row r="234">
          <cell r="A234">
            <v>0</v>
          </cell>
          <cell r="D234">
            <v>0</v>
          </cell>
          <cell r="M234">
            <v>0</v>
          </cell>
          <cell r="N234">
            <v>0</v>
          </cell>
          <cell r="U234">
            <v>0</v>
          </cell>
          <cell r="V234">
            <v>0</v>
          </cell>
          <cell r="W234">
            <v>0</v>
          </cell>
          <cell r="X234">
            <v>0</v>
          </cell>
          <cell r="AE234">
            <v>0</v>
          </cell>
          <cell r="AF234">
            <v>0</v>
          </cell>
          <cell r="AG234">
            <v>0</v>
          </cell>
        </row>
        <row r="235">
          <cell r="A235">
            <v>0</v>
          </cell>
          <cell r="D235">
            <v>0</v>
          </cell>
          <cell r="M235">
            <v>0</v>
          </cell>
          <cell r="N235">
            <v>0</v>
          </cell>
          <cell r="U235">
            <v>0</v>
          </cell>
          <cell r="V235">
            <v>0</v>
          </cell>
          <cell r="W235">
            <v>0</v>
          </cell>
          <cell r="X235">
            <v>0</v>
          </cell>
          <cell r="AE235">
            <v>0</v>
          </cell>
          <cell r="AF235">
            <v>0</v>
          </cell>
          <cell r="AG235">
            <v>0</v>
          </cell>
        </row>
        <row r="236">
          <cell r="A236">
            <v>0</v>
          </cell>
          <cell r="D236">
            <v>0</v>
          </cell>
          <cell r="M236">
            <v>0</v>
          </cell>
          <cell r="N236">
            <v>0</v>
          </cell>
          <cell r="U236">
            <v>0</v>
          </cell>
          <cell r="V236">
            <v>0</v>
          </cell>
          <cell r="W236">
            <v>0</v>
          </cell>
          <cell r="X236">
            <v>0</v>
          </cell>
          <cell r="AE236">
            <v>0</v>
          </cell>
          <cell r="AF236">
            <v>0</v>
          </cell>
          <cell r="AG236">
            <v>0</v>
          </cell>
        </row>
        <row r="237">
          <cell r="A237">
            <v>0</v>
          </cell>
          <cell r="D237">
            <v>0</v>
          </cell>
          <cell r="M237">
            <v>0</v>
          </cell>
          <cell r="N237">
            <v>0</v>
          </cell>
          <cell r="U237">
            <v>0</v>
          </cell>
          <cell r="V237">
            <v>0</v>
          </cell>
          <cell r="W237">
            <v>0</v>
          </cell>
          <cell r="X237">
            <v>0</v>
          </cell>
          <cell r="AE237">
            <v>0</v>
          </cell>
          <cell r="AF237">
            <v>0</v>
          </cell>
          <cell r="AG237">
            <v>0</v>
          </cell>
        </row>
        <row r="238">
          <cell r="A238">
            <v>0</v>
          </cell>
          <cell r="D238">
            <v>0</v>
          </cell>
          <cell r="M238">
            <v>0</v>
          </cell>
          <cell r="N238">
            <v>0</v>
          </cell>
          <cell r="U238">
            <v>0</v>
          </cell>
          <cell r="V238">
            <v>0</v>
          </cell>
          <cell r="W238">
            <v>0</v>
          </cell>
          <cell r="X238">
            <v>0</v>
          </cell>
          <cell r="AE238">
            <v>0</v>
          </cell>
          <cell r="AF238">
            <v>0</v>
          </cell>
          <cell r="AG238">
            <v>0</v>
          </cell>
        </row>
        <row r="239">
          <cell r="A239">
            <v>0</v>
          </cell>
          <cell r="D239">
            <v>0</v>
          </cell>
          <cell r="I239">
            <v>0</v>
          </cell>
          <cell r="M239">
            <v>0</v>
          </cell>
          <cell r="N239">
            <v>0</v>
          </cell>
          <cell r="U239">
            <v>0</v>
          </cell>
          <cell r="V239">
            <v>0</v>
          </cell>
          <cell r="W239">
            <v>0</v>
          </cell>
          <cell r="X239">
            <v>0</v>
          </cell>
          <cell r="AE239">
            <v>0</v>
          </cell>
          <cell r="AF239">
            <v>0</v>
          </cell>
          <cell r="AG239">
            <v>0</v>
          </cell>
        </row>
        <row r="240">
          <cell r="A240">
            <v>0</v>
          </cell>
          <cell r="D240">
            <v>0</v>
          </cell>
          <cell r="M240">
            <v>0</v>
          </cell>
          <cell r="N240">
            <v>0</v>
          </cell>
          <cell r="U240">
            <v>0</v>
          </cell>
          <cell r="V240">
            <v>0</v>
          </cell>
          <cell r="W240">
            <v>0</v>
          </cell>
          <cell r="X240">
            <v>0</v>
          </cell>
          <cell r="AE240">
            <v>0</v>
          </cell>
          <cell r="AF240">
            <v>0</v>
          </cell>
          <cell r="AG240">
            <v>0</v>
          </cell>
        </row>
        <row r="241">
          <cell r="A241">
            <v>0</v>
          </cell>
          <cell r="D241">
            <v>0</v>
          </cell>
          <cell r="M241">
            <v>0</v>
          </cell>
          <cell r="N241">
            <v>0</v>
          </cell>
          <cell r="U241">
            <v>0</v>
          </cell>
          <cell r="V241">
            <v>0</v>
          </cell>
          <cell r="W241">
            <v>0</v>
          </cell>
          <cell r="X241">
            <v>0</v>
          </cell>
          <cell r="AE241">
            <v>0</v>
          </cell>
          <cell r="AF241">
            <v>0</v>
          </cell>
          <cell r="AG241">
            <v>0</v>
          </cell>
        </row>
        <row r="242">
          <cell r="A242">
            <v>0</v>
          </cell>
          <cell r="D242">
            <v>0</v>
          </cell>
          <cell r="I242">
            <v>0</v>
          </cell>
          <cell r="M242">
            <v>0</v>
          </cell>
          <cell r="N242">
            <v>0</v>
          </cell>
          <cell r="U242">
            <v>0</v>
          </cell>
          <cell r="V242">
            <v>0</v>
          </cell>
          <cell r="W242">
            <v>0</v>
          </cell>
          <cell r="X242">
            <v>0</v>
          </cell>
          <cell r="AE242">
            <v>0</v>
          </cell>
          <cell r="AF242">
            <v>0</v>
          </cell>
          <cell r="AG242">
            <v>0</v>
          </cell>
        </row>
        <row r="243">
          <cell r="A243">
            <v>0</v>
          </cell>
          <cell r="D243">
            <v>0</v>
          </cell>
          <cell r="M243">
            <v>0</v>
          </cell>
          <cell r="N243">
            <v>0</v>
          </cell>
          <cell r="U243">
            <v>0</v>
          </cell>
          <cell r="V243">
            <v>0</v>
          </cell>
          <cell r="W243">
            <v>0</v>
          </cell>
          <cell r="X243">
            <v>0</v>
          </cell>
          <cell r="AE243">
            <v>0</v>
          </cell>
          <cell r="AF243">
            <v>0</v>
          </cell>
          <cell r="AG243">
            <v>0</v>
          </cell>
        </row>
        <row r="244">
          <cell r="A244">
            <v>0</v>
          </cell>
          <cell r="D244">
            <v>0</v>
          </cell>
          <cell r="M244">
            <v>0</v>
          </cell>
          <cell r="N244">
            <v>0</v>
          </cell>
          <cell r="U244">
            <v>0</v>
          </cell>
          <cell r="V244">
            <v>0</v>
          </cell>
          <cell r="W244">
            <v>0</v>
          </cell>
          <cell r="X244">
            <v>0</v>
          </cell>
          <cell r="AE244">
            <v>0</v>
          </cell>
          <cell r="AF244">
            <v>0</v>
          </cell>
          <cell r="AG244">
            <v>0</v>
          </cell>
        </row>
        <row r="245">
          <cell r="A245">
            <v>0</v>
          </cell>
          <cell r="D245">
            <v>0</v>
          </cell>
          <cell r="I245">
            <v>0</v>
          </cell>
          <cell r="M245">
            <v>0</v>
          </cell>
          <cell r="N245">
            <v>0</v>
          </cell>
          <cell r="U245">
            <v>0</v>
          </cell>
          <cell r="V245">
            <v>0</v>
          </cell>
          <cell r="W245">
            <v>0</v>
          </cell>
          <cell r="X245">
            <v>0</v>
          </cell>
          <cell r="AE245">
            <v>0</v>
          </cell>
          <cell r="AF245">
            <v>0</v>
          </cell>
          <cell r="AG245">
            <v>0</v>
          </cell>
        </row>
        <row r="246">
          <cell r="A246">
            <v>0</v>
          </cell>
          <cell r="D246">
            <v>0</v>
          </cell>
          <cell r="M246">
            <v>0</v>
          </cell>
          <cell r="N246">
            <v>0</v>
          </cell>
          <cell r="U246">
            <v>0</v>
          </cell>
          <cell r="V246">
            <v>0</v>
          </cell>
          <cell r="W246">
            <v>0</v>
          </cell>
          <cell r="X246">
            <v>0</v>
          </cell>
          <cell r="AE246">
            <v>0</v>
          </cell>
          <cell r="AF246">
            <v>0</v>
          </cell>
          <cell r="AG246">
            <v>0</v>
          </cell>
        </row>
        <row r="247">
          <cell r="A247">
            <v>0</v>
          </cell>
          <cell r="D247">
            <v>0</v>
          </cell>
          <cell r="M247">
            <v>0</v>
          </cell>
          <cell r="N247">
            <v>0</v>
          </cell>
          <cell r="U247">
            <v>0</v>
          </cell>
          <cell r="V247">
            <v>0</v>
          </cell>
          <cell r="W247">
            <v>0</v>
          </cell>
          <cell r="X247">
            <v>0</v>
          </cell>
          <cell r="AE247">
            <v>0</v>
          </cell>
          <cell r="AF247">
            <v>0</v>
          </cell>
          <cell r="AG247">
            <v>0</v>
          </cell>
        </row>
        <row r="248">
          <cell r="A248">
            <v>0</v>
          </cell>
          <cell r="D248">
            <v>0</v>
          </cell>
          <cell r="M248">
            <v>0</v>
          </cell>
          <cell r="N248">
            <v>0</v>
          </cell>
          <cell r="U248">
            <v>0</v>
          </cell>
          <cell r="V248">
            <v>0</v>
          </cell>
          <cell r="W248">
            <v>0</v>
          </cell>
          <cell r="X248">
            <v>0</v>
          </cell>
          <cell r="AE248">
            <v>0</v>
          </cell>
          <cell r="AF248">
            <v>0</v>
          </cell>
          <cell r="AG248">
            <v>0</v>
          </cell>
        </row>
        <row r="249">
          <cell r="A249">
            <v>0</v>
          </cell>
          <cell r="D249">
            <v>0</v>
          </cell>
          <cell r="M249">
            <v>0</v>
          </cell>
          <cell r="N249">
            <v>0</v>
          </cell>
          <cell r="U249">
            <v>0</v>
          </cell>
          <cell r="V249">
            <v>0</v>
          </cell>
          <cell r="W249">
            <v>0</v>
          </cell>
          <cell r="X249">
            <v>0</v>
          </cell>
          <cell r="AE249">
            <v>0</v>
          </cell>
          <cell r="AF249">
            <v>0</v>
          </cell>
          <cell r="AG249">
            <v>0</v>
          </cell>
        </row>
        <row r="250">
          <cell r="A250">
            <v>0</v>
          </cell>
          <cell r="D250">
            <v>0</v>
          </cell>
          <cell r="I250">
            <v>0</v>
          </cell>
          <cell r="M250">
            <v>0</v>
          </cell>
          <cell r="N250">
            <v>0</v>
          </cell>
          <cell r="U250">
            <v>0</v>
          </cell>
          <cell r="V250">
            <v>0</v>
          </cell>
          <cell r="W250">
            <v>0</v>
          </cell>
          <cell r="X250">
            <v>0</v>
          </cell>
          <cell r="AE250">
            <v>0</v>
          </cell>
          <cell r="AF250">
            <v>0</v>
          </cell>
          <cell r="AG250">
            <v>0</v>
          </cell>
        </row>
        <row r="251">
          <cell r="A251">
            <v>0</v>
          </cell>
          <cell r="D251">
            <v>0</v>
          </cell>
          <cell r="M251">
            <v>0</v>
          </cell>
          <cell r="N251">
            <v>0</v>
          </cell>
          <cell r="U251">
            <v>0</v>
          </cell>
          <cell r="V251">
            <v>0</v>
          </cell>
          <cell r="W251">
            <v>0</v>
          </cell>
          <cell r="X251">
            <v>0</v>
          </cell>
          <cell r="AE251">
            <v>0</v>
          </cell>
          <cell r="AF251">
            <v>0</v>
          </cell>
          <cell r="AG251">
            <v>0</v>
          </cell>
        </row>
        <row r="252">
          <cell r="A252">
            <v>0</v>
          </cell>
          <cell r="D252">
            <v>0</v>
          </cell>
          <cell r="I252">
            <v>0</v>
          </cell>
          <cell r="M252">
            <v>0</v>
          </cell>
          <cell r="N252">
            <v>0</v>
          </cell>
          <cell r="U252">
            <v>0</v>
          </cell>
          <cell r="V252">
            <v>0</v>
          </cell>
          <cell r="W252">
            <v>0</v>
          </cell>
          <cell r="X252">
            <v>0</v>
          </cell>
          <cell r="AE252">
            <v>0</v>
          </cell>
          <cell r="AF252">
            <v>0</v>
          </cell>
          <cell r="AG252">
            <v>0</v>
          </cell>
        </row>
        <row r="253">
          <cell r="A253">
            <v>0</v>
          </cell>
          <cell r="D253">
            <v>0</v>
          </cell>
          <cell r="I253">
            <v>0</v>
          </cell>
          <cell r="M253">
            <v>0</v>
          </cell>
          <cell r="N253">
            <v>0</v>
          </cell>
          <cell r="U253">
            <v>0</v>
          </cell>
          <cell r="V253">
            <v>0</v>
          </cell>
          <cell r="W253">
            <v>0</v>
          </cell>
          <cell r="X253">
            <v>0</v>
          </cell>
          <cell r="AE253">
            <v>0</v>
          </cell>
          <cell r="AF253">
            <v>0</v>
          </cell>
          <cell r="AG253">
            <v>0</v>
          </cell>
        </row>
        <row r="254">
          <cell r="A254">
            <v>0</v>
          </cell>
          <cell r="D254">
            <v>0</v>
          </cell>
          <cell r="M254">
            <v>0</v>
          </cell>
          <cell r="N254">
            <v>0</v>
          </cell>
          <cell r="U254">
            <v>0</v>
          </cell>
          <cell r="V254">
            <v>0</v>
          </cell>
          <cell r="W254">
            <v>0</v>
          </cell>
          <cell r="X254">
            <v>0</v>
          </cell>
          <cell r="AE254">
            <v>0</v>
          </cell>
          <cell r="AF254">
            <v>0</v>
          </cell>
          <cell r="AG254">
            <v>0</v>
          </cell>
        </row>
        <row r="255">
          <cell r="A255">
            <v>0</v>
          </cell>
          <cell r="D255">
            <v>0</v>
          </cell>
          <cell r="M255">
            <v>0</v>
          </cell>
          <cell r="N255">
            <v>0</v>
          </cell>
          <cell r="U255">
            <v>0</v>
          </cell>
          <cell r="V255">
            <v>0</v>
          </cell>
          <cell r="W255">
            <v>0</v>
          </cell>
          <cell r="X255">
            <v>0</v>
          </cell>
          <cell r="AE255">
            <v>0</v>
          </cell>
          <cell r="AF255">
            <v>0</v>
          </cell>
          <cell r="AG255">
            <v>0</v>
          </cell>
        </row>
        <row r="256">
          <cell r="A256">
            <v>0</v>
          </cell>
          <cell r="D256">
            <v>0</v>
          </cell>
          <cell r="I256">
            <v>0</v>
          </cell>
          <cell r="M256">
            <v>0</v>
          </cell>
          <cell r="N256">
            <v>0</v>
          </cell>
          <cell r="U256">
            <v>0</v>
          </cell>
          <cell r="V256">
            <v>0</v>
          </cell>
          <cell r="W256">
            <v>0</v>
          </cell>
          <cell r="X256">
            <v>0</v>
          </cell>
          <cell r="AE256">
            <v>0</v>
          </cell>
          <cell r="AF256">
            <v>0</v>
          </cell>
          <cell r="AG256">
            <v>0</v>
          </cell>
        </row>
        <row r="257">
          <cell r="A257">
            <v>0</v>
          </cell>
          <cell r="D257">
            <v>0</v>
          </cell>
          <cell r="M257">
            <v>0</v>
          </cell>
          <cell r="N257">
            <v>0</v>
          </cell>
          <cell r="U257">
            <v>0</v>
          </cell>
          <cell r="V257">
            <v>0</v>
          </cell>
          <cell r="W257">
            <v>0</v>
          </cell>
          <cell r="X257">
            <v>0</v>
          </cell>
          <cell r="AE257">
            <v>0</v>
          </cell>
          <cell r="AF257">
            <v>0</v>
          </cell>
          <cell r="AG257">
            <v>0</v>
          </cell>
        </row>
        <row r="258">
          <cell r="A258">
            <v>0</v>
          </cell>
          <cell r="D258">
            <v>0</v>
          </cell>
          <cell r="M258">
            <v>0</v>
          </cell>
          <cell r="N258">
            <v>0</v>
          </cell>
          <cell r="U258">
            <v>0</v>
          </cell>
          <cell r="V258">
            <v>0</v>
          </cell>
          <cell r="W258">
            <v>0</v>
          </cell>
          <cell r="X258">
            <v>0</v>
          </cell>
          <cell r="AE258">
            <v>0</v>
          </cell>
          <cell r="AF258">
            <v>0</v>
          </cell>
          <cell r="AG258">
            <v>0</v>
          </cell>
        </row>
        <row r="259">
          <cell r="A259">
            <v>0</v>
          </cell>
          <cell r="D259">
            <v>0</v>
          </cell>
          <cell r="M259">
            <v>0</v>
          </cell>
          <cell r="N259">
            <v>0</v>
          </cell>
          <cell r="U259">
            <v>0</v>
          </cell>
          <cell r="V259">
            <v>0</v>
          </cell>
          <cell r="W259">
            <v>0</v>
          </cell>
          <cell r="X259">
            <v>0</v>
          </cell>
          <cell r="AE259">
            <v>0</v>
          </cell>
          <cell r="AF259">
            <v>0</v>
          </cell>
          <cell r="AG259">
            <v>0</v>
          </cell>
        </row>
        <row r="260">
          <cell r="A260">
            <v>0</v>
          </cell>
          <cell r="D260">
            <v>0</v>
          </cell>
          <cell r="M260">
            <v>0</v>
          </cell>
          <cell r="N260">
            <v>0</v>
          </cell>
          <cell r="U260">
            <v>0</v>
          </cell>
          <cell r="V260">
            <v>0</v>
          </cell>
          <cell r="W260">
            <v>0</v>
          </cell>
          <cell r="X260">
            <v>0</v>
          </cell>
          <cell r="AE260">
            <v>0</v>
          </cell>
          <cell r="AF260">
            <v>0</v>
          </cell>
          <cell r="AG260">
            <v>0</v>
          </cell>
        </row>
        <row r="261">
          <cell r="A261">
            <v>0</v>
          </cell>
          <cell r="D261">
            <v>0</v>
          </cell>
          <cell r="M261">
            <v>0</v>
          </cell>
          <cell r="N261">
            <v>0</v>
          </cell>
          <cell r="U261">
            <v>0</v>
          </cell>
          <cell r="V261">
            <v>0</v>
          </cell>
          <cell r="W261">
            <v>0</v>
          </cell>
          <cell r="X261">
            <v>0</v>
          </cell>
          <cell r="AE261">
            <v>0</v>
          </cell>
          <cell r="AF261">
            <v>0</v>
          </cell>
          <cell r="AG261">
            <v>0</v>
          </cell>
        </row>
        <row r="262">
          <cell r="A262">
            <v>0</v>
          </cell>
          <cell r="D262">
            <v>0</v>
          </cell>
          <cell r="M262">
            <v>0</v>
          </cell>
          <cell r="N262">
            <v>0</v>
          </cell>
          <cell r="U262">
            <v>0</v>
          </cell>
          <cell r="V262">
            <v>0</v>
          </cell>
          <cell r="W262">
            <v>0</v>
          </cell>
          <cell r="X262">
            <v>0</v>
          </cell>
          <cell r="AE262">
            <v>0</v>
          </cell>
          <cell r="AF262">
            <v>0</v>
          </cell>
          <cell r="AG262">
            <v>0</v>
          </cell>
        </row>
        <row r="263">
          <cell r="A263">
            <v>0</v>
          </cell>
          <cell r="D263">
            <v>0</v>
          </cell>
          <cell r="I263">
            <v>0</v>
          </cell>
          <cell r="M263">
            <v>0</v>
          </cell>
          <cell r="N263">
            <v>0</v>
          </cell>
          <cell r="U263">
            <v>0</v>
          </cell>
          <cell r="V263">
            <v>0</v>
          </cell>
          <cell r="W263">
            <v>0</v>
          </cell>
          <cell r="X263">
            <v>0</v>
          </cell>
          <cell r="AE263">
            <v>0</v>
          </cell>
          <cell r="AF263">
            <v>0</v>
          </cell>
          <cell r="AG263">
            <v>0</v>
          </cell>
        </row>
        <row r="264">
          <cell r="A264">
            <v>0</v>
          </cell>
          <cell r="D264">
            <v>0</v>
          </cell>
          <cell r="M264">
            <v>0</v>
          </cell>
          <cell r="N264">
            <v>0</v>
          </cell>
          <cell r="U264">
            <v>0</v>
          </cell>
          <cell r="V264">
            <v>0</v>
          </cell>
          <cell r="W264">
            <v>0</v>
          </cell>
          <cell r="X264">
            <v>0</v>
          </cell>
          <cell r="AE264">
            <v>0</v>
          </cell>
          <cell r="AF264">
            <v>0</v>
          </cell>
          <cell r="AG264">
            <v>0</v>
          </cell>
        </row>
        <row r="265">
          <cell r="A265">
            <v>0</v>
          </cell>
          <cell r="D265">
            <v>0</v>
          </cell>
          <cell r="I265">
            <v>0</v>
          </cell>
          <cell r="M265">
            <v>0</v>
          </cell>
          <cell r="N265">
            <v>0</v>
          </cell>
          <cell r="U265">
            <v>0</v>
          </cell>
          <cell r="V265">
            <v>0</v>
          </cell>
          <cell r="W265">
            <v>0</v>
          </cell>
          <cell r="X265">
            <v>0</v>
          </cell>
          <cell r="AE265">
            <v>0</v>
          </cell>
          <cell r="AF265">
            <v>0</v>
          </cell>
          <cell r="AG265">
            <v>0</v>
          </cell>
        </row>
        <row r="266">
          <cell r="A266">
            <v>0</v>
          </cell>
          <cell r="D266">
            <v>0</v>
          </cell>
          <cell r="M266">
            <v>0</v>
          </cell>
          <cell r="N266">
            <v>0</v>
          </cell>
          <cell r="U266">
            <v>0</v>
          </cell>
          <cell r="V266">
            <v>0</v>
          </cell>
          <cell r="W266">
            <v>0</v>
          </cell>
          <cell r="X266">
            <v>0</v>
          </cell>
          <cell r="AE266">
            <v>0</v>
          </cell>
          <cell r="AF266">
            <v>0</v>
          </cell>
          <cell r="AG266">
            <v>0</v>
          </cell>
        </row>
        <row r="267">
          <cell r="A267">
            <v>0</v>
          </cell>
          <cell r="D267">
            <v>0</v>
          </cell>
          <cell r="M267">
            <v>0</v>
          </cell>
          <cell r="N267">
            <v>0</v>
          </cell>
          <cell r="U267">
            <v>0</v>
          </cell>
          <cell r="V267">
            <v>0</v>
          </cell>
          <cell r="W267">
            <v>0</v>
          </cell>
          <cell r="X267">
            <v>0</v>
          </cell>
          <cell r="AE267">
            <v>0</v>
          </cell>
          <cell r="AF267">
            <v>0</v>
          </cell>
          <cell r="AG267">
            <v>0</v>
          </cell>
        </row>
        <row r="268">
          <cell r="A268">
            <v>0</v>
          </cell>
          <cell r="D268">
            <v>0</v>
          </cell>
          <cell r="M268">
            <v>0</v>
          </cell>
          <cell r="N268">
            <v>0</v>
          </cell>
          <cell r="U268">
            <v>0</v>
          </cell>
          <cell r="V268">
            <v>0</v>
          </cell>
          <cell r="W268">
            <v>0</v>
          </cell>
          <cell r="X268">
            <v>0</v>
          </cell>
          <cell r="AE268">
            <v>0</v>
          </cell>
          <cell r="AF268">
            <v>0</v>
          </cell>
          <cell r="AG268">
            <v>0</v>
          </cell>
        </row>
        <row r="269">
          <cell r="A269">
            <v>0</v>
          </cell>
          <cell r="D269">
            <v>0</v>
          </cell>
          <cell r="M269">
            <v>0</v>
          </cell>
          <cell r="N269">
            <v>0</v>
          </cell>
          <cell r="U269">
            <v>0</v>
          </cell>
          <cell r="V269">
            <v>0</v>
          </cell>
          <cell r="W269">
            <v>0</v>
          </cell>
          <cell r="X269">
            <v>0</v>
          </cell>
          <cell r="AE269">
            <v>0</v>
          </cell>
          <cell r="AF269">
            <v>0</v>
          </cell>
          <cell r="AG269">
            <v>0</v>
          </cell>
        </row>
        <row r="270">
          <cell r="A270">
            <v>0</v>
          </cell>
          <cell r="D270">
            <v>0</v>
          </cell>
          <cell r="M270">
            <v>0</v>
          </cell>
          <cell r="N270">
            <v>0</v>
          </cell>
          <cell r="U270">
            <v>0</v>
          </cell>
          <cell r="V270">
            <v>0</v>
          </cell>
          <cell r="W270">
            <v>0</v>
          </cell>
          <cell r="X270">
            <v>0</v>
          </cell>
          <cell r="AE270">
            <v>0</v>
          </cell>
          <cell r="AF270">
            <v>0</v>
          </cell>
          <cell r="AG270">
            <v>0</v>
          </cell>
        </row>
        <row r="271">
          <cell r="A271">
            <v>0</v>
          </cell>
          <cell r="D271">
            <v>0</v>
          </cell>
          <cell r="M271">
            <v>0</v>
          </cell>
          <cell r="N271">
            <v>0</v>
          </cell>
          <cell r="U271">
            <v>0</v>
          </cell>
          <cell r="V271">
            <v>0</v>
          </cell>
          <cell r="W271">
            <v>0</v>
          </cell>
          <cell r="X271">
            <v>0</v>
          </cell>
          <cell r="AE271">
            <v>0</v>
          </cell>
          <cell r="AF271">
            <v>0</v>
          </cell>
          <cell r="AG271">
            <v>0</v>
          </cell>
        </row>
        <row r="272">
          <cell r="A272">
            <v>0</v>
          </cell>
          <cell r="D272">
            <v>0</v>
          </cell>
          <cell r="M272">
            <v>0</v>
          </cell>
          <cell r="N272">
            <v>0</v>
          </cell>
          <cell r="U272">
            <v>0</v>
          </cell>
          <cell r="V272">
            <v>0</v>
          </cell>
          <cell r="W272">
            <v>0</v>
          </cell>
          <cell r="X272">
            <v>0</v>
          </cell>
          <cell r="AE272">
            <v>0</v>
          </cell>
          <cell r="AF272">
            <v>0</v>
          </cell>
          <cell r="AG272">
            <v>0</v>
          </cell>
        </row>
        <row r="273">
          <cell r="A273">
            <v>0</v>
          </cell>
          <cell r="D273">
            <v>0</v>
          </cell>
          <cell r="M273">
            <v>0</v>
          </cell>
          <cell r="N273">
            <v>0</v>
          </cell>
          <cell r="U273">
            <v>0</v>
          </cell>
          <cell r="V273">
            <v>0</v>
          </cell>
          <cell r="W273">
            <v>0</v>
          </cell>
          <cell r="X273">
            <v>0</v>
          </cell>
          <cell r="AE273">
            <v>0</v>
          </cell>
          <cell r="AF273">
            <v>0</v>
          </cell>
          <cell r="AG273">
            <v>0</v>
          </cell>
        </row>
        <row r="274">
          <cell r="A274">
            <v>0</v>
          </cell>
          <cell r="D274">
            <v>0</v>
          </cell>
          <cell r="M274">
            <v>0</v>
          </cell>
          <cell r="N274">
            <v>0</v>
          </cell>
          <cell r="U274">
            <v>0</v>
          </cell>
          <cell r="V274">
            <v>0</v>
          </cell>
          <cell r="W274">
            <v>0</v>
          </cell>
          <cell r="X274">
            <v>0</v>
          </cell>
          <cell r="AE274">
            <v>0</v>
          </cell>
          <cell r="AF274">
            <v>0</v>
          </cell>
          <cell r="AG274">
            <v>0</v>
          </cell>
        </row>
        <row r="275">
          <cell r="A275">
            <v>0</v>
          </cell>
          <cell r="D275">
            <v>0</v>
          </cell>
          <cell r="I275">
            <v>0</v>
          </cell>
          <cell r="M275">
            <v>0</v>
          </cell>
          <cell r="N275">
            <v>0</v>
          </cell>
          <cell r="U275">
            <v>0</v>
          </cell>
          <cell r="V275">
            <v>0</v>
          </cell>
          <cell r="W275">
            <v>0</v>
          </cell>
          <cell r="X275">
            <v>0</v>
          </cell>
          <cell r="AE275">
            <v>0</v>
          </cell>
          <cell r="AF275">
            <v>0</v>
          </cell>
          <cell r="AG275">
            <v>0</v>
          </cell>
        </row>
        <row r="276">
          <cell r="A276">
            <v>0</v>
          </cell>
          <cell r="D276">
            <v>0</v>
          </cell>
          <cell r="M276">
            <v>0</v>
          </cell>
          <cell r="N276">
            <v>0</v>
          </cell>
          <cell r="T276">
            <v>0</v>
          </cell>
          <cell r="U276">
            <v>0</v>
          </cell>
          <cell r="V276">
            <v>0</v>
          </cell>
          <cell r="W276">
            <v>0</v>
          </cell>
          <cell r="X276">
            <v>0</v>
          </cell>
          <cell r="AE276">
            <v>0</v>
          </cell>
          <cell r="AF276">
            <v>0</v>
          </cell>
          <cell r="AG276">
            <v>0</v>
          </cell>
        </row>
        <row r="277">
          <cell r="A277">
            <v>0</v>
          </cell>
          <cell r="D277">
            <v>0</v>
          </cell>
          <cell r="M277">
            <v>0</v>
          </cell>
          <cell r="N277">
            <v>0</v>
          </cell>
          <cell r="U277">
            <v>0</v>
          </cell>
          <cell r="V277">
            <v>0</v>
          </cell>
          <cell r="W277">
            <v>0</v>
          </cell>
          <cell r="X277">
            <v>0</v>
          </cell>
          <cell r="AE277">
            <v>0</v>
          </cell>
          <cell r="AF277">
            <v>0</v>
          </cell>
          <cell r="AG277">
            <v>0</v>
          </cell>
        </row>
        <row r="278">
          <cell r="A278">
            <v>0</v>
          </cell>
          <cell r="D278">
            <v>0</v>
          </cell>
          <cell r="M278">
            <v>0</v>
          </cell>
          <cell r="N278">
            <v>0</v>
          </cell>
          <cell r="U278">
            <v>0</v>
          </cell>
          <cell r="V278">
            <v>0</v>
          </cell>
          <cell r="W278">
            <v>0</v>
          </cell>
          <cell r="X278">
            <v>0</v>
          </cell>
          <cell r="AE278">
            <v>0</v>
          </cell>
          <cell r="AF278">
            <v>0</v>
          </cell>
          <cell r="AG278">
            <v>0</v>
          </cell>
        </row>
        <row r="279">
          <cell r="A279">
            <v>0</v>
          </cell>
          <cell r="D279">
            <v>0</v>
          </cell>
          <cell r="M279">
            <v>0</v>
          </cell>
          <cell r="N279">
            <v>0</v>
          </cell>
          <cell r="U279">
            <v>0</v>
          </cell>
          <cell r="V279">
            <v>0</v>
          </cell>
          <cell r="W279">
            <v>0</v>
          </cell>
          <cell r="X279">
            <v>0</v>
          </cell>
          <cell r="AE279">
            <v>0</v>
          </cell>
          <cell r="AF279">
            <v>0</v>
          </cell>
          <cell r="AG279">
            <v>0</v>
          </cell>
        </row>
        <row r="280">
          <cell r="A280">
            <v>0</v>
          </cell>
          <cell r="D280">
            <v>0</v>
          </cell>
          <cell r="M280">
            <v>0</v>
          </cell>
          <cell r="N280">
            <v>0</v>
          </cell>
          <cell r="U280">
            <v>0</v>
          </cell>
          <cell r="V280">
            <v>0</v>
          </cell>
          <cell r="W280">
            <v>0</v>
          </cell>
          <cell r="X280">
            <v>0</v>
          </cell>
          <cell r="AE280">
            <v>0</v>
          </cell>
          <cell r="AF280">
            <v>0</v>
          </cell>
          <cell r="AG280">
            <v>0</v>
          </cell>
        </row>
        <row r="281">
          <cell r="A281">
            <v>0</v>
          </cell>
          <cell r="D281">
            <v>0</v>
          </cell>
          <cell r="M281">
            <v>0</v>
          </cell>
          <cell r="N281">
            <v>0</v>
          </cell>
          <cell r="U281">
            <v>0</v>
          </cell>
          <cell r="V281">
            <v>0</v>
          </cell>
          <cell r="W281">
            <v>0</v>
          </cell>
          <cell r="X281">
            <v>0</v>
          </cell>
          <cell r="AE281">
            <v>0</v>
          </cell>
          <cell r="AF281">
            <v>0</v>
          </cell>
          <cell r="AG281">
            <v>0</v>
          </cell>
        </row>
        <row r="282">
          <cell r="A282">
            <v>0</v>
          </cell>
          <cell r="D282">
            <v>0</v>
          </cell>
          <cell r="I282">
            <v>0</v>
          </cell>
          <cell r="M282">
            <v>0</v>
          </cell>
          <cell r="N282">
            <v>0</v>
          </cell>
          <cell r="U282">
            <v>0</v>
          </cell>
          <cell r="V282">
            <v>0</v>
          </cell>
          <cell r="W282">
            <v>0</v>
          </cell>
          <cell r="X282">
            <v>0</v>
          </cell>
          <cell r="AE282">
            <v>0</v>
          </cell>
          <cell r="AF282">
            <v>0</v>
          </cell>
          <cell r="AG282">
            <v>0</v>
          </cell>
        </row>
        <row r="283">
          <cell r="A283">
            <v>0</v>
          </cell>
          <cell r="D283">
            <v>0</v>
          </cell>
          <cell r="I283">
            <v>0</v>
          </cell>
          <cell r="M283">
            <v>0</v>
          </cell>
          <cell r="N283">
            <v>0</v>
          </cell>
          <cell r="U283">
            <v>0</v>
          </cell>
          <cell r="V283">
            <v>0</v>
          </cell>
          <cell r="W283">
            <v>0</v>
          </cell>
          <cell r="X283">
            <v>0</v>
          </cell>
          <cell r="AE283">
            <v>0</v>
          </cell>
          <cell r="AF283">
            <v>0</v>
          </cell>
          <cell r="AG283">
            <v>0</v>
          </cell>
        </row>
        <row r="284">
          <cell r="A284">
            <v>0</v>
          </cell>
          <cell r="D284">
            <v>0</v>
          </cell>
          <cell r="I284">
            <v>0</v>
          </cell>
          <cell r="M284">
            <v>0</v>
          </cell>
          <cell r="N284">
            <v>0</v>
          </cell>
          <cell r="U284">
            <v>0</v>
          </cell>
          <cell r="V284">
            <v>0</v>
          </cell>
          <cell r="W284">
            <v>0</v>
          </cell>
          <cell r="X284">
            <v>0</v>
          </cell>
          <cell r="AE284">
            <v>0</v>
          </cell>
          <cell r="AF284">
            <v>0</v>
          </cell>
          <cell r="AG284">
            <v>0</v>
          </cell>
        </row>
        <row r="285">
          <cell r="A285">
            <v>0</v>
          </cell>
          <cell r="D285">
            <v>0</v>
          </cell>
          <cell r="M285">
            <v>0</v>
          </cell>
          <cell r="N285">
            <v>0</v>
          </cell>
          <cell r="U285">
            <v>0</v>
          </cell>
          <cell r="V285">
            <v>0</v>
          </cell>
          <cell r="W285">
            <v>0</v>
          </cell>
          <cell r="X285">
            <v>0</v>
          </cell>
          <cell r="AE285">
            <v>0</v>
          </cell>
          <cell r="AF285">
            <v>0</v>
          </cell>
          <cell r="AG285">
            <v>0</v>
          </cell>
        </row>
        <row r="286">
          <cell r="A286">
            <v>0</v>
          </cell>
          <cell r="D286">
            <v>0</v>
          </cell>
          <cell r="M286">
            <v>0</v>
          </cell>
          <cell r="N286">
            <v>0</v>
          </cell>
          <cell r="U286">
            <v>0</v>
          </cell>
          <cell r="V286">
            <v>0</v>
          </cell>
          <cell r="W286">
            <v>0</v>
          </cell>
          <cell r="X286">
            <v>0</v>
          </cell>
          <cell r="AE286">
            <v>0</v>
          </cell>
          <cell r="AF286">
            <v>0</v>
          </cell>
          <cell r="AG286">
            <v>0</v>
          </cell>
        </row>
        <row r="287">
          <cell r="A287">
            <v>0</v>
          </cell>
          <cell r="D287">
            <v>0</v>
          </cell>
          <cell r="I287">
            <v>0</v>
          </cell>
          <cell r="M287">
            <v>0</v>
          </cell>
          <cell r="N287">
            <v>0</v>
          </cell>
          <cell r="U287">
            <v>0</v>
          </cell>
          <cell r="V287">
            <v>0</v>
          </cell>
          <cell r="W287">
            <v>0</v>
          </cell>
          <cell r="X287">
            <v>0</v>
          </cell>
          <cell r="AE287">
            <v>0</v>
          </cell>
          <cell r="AF287">
            <v>0</v>
          </cell>
          <cell r="AG287">
            <v>0</v>
          </cell>
        </row>
        <row r="288">
          <cell r="A288">
            <v>0</v>
          </cell>
          <cell r="D288">
            <v>0</v>
          </cell>
          <cell r="M288">
            <v>0</v>
          </cell>
          <cell r="N288">
            <v>0</v>
          </cell>
          <cell r="U288">
            <v>0</v>
          </cell>
          <cell r="V288">
            <v>0</v>
          </cell>
          <cell r="W288">
            <v>0</v>
          </cell>
          <cell r="X288">
            <v>0</v>
          </cell>
          <cell r="AE288">
            <v>0</v>
          </cell>
          <cell r="AF288">
            <v>0</v>
          </cell>
          <cell r="AG288">
            <v>0</v>
          </cell>
        </row>
        <row r="289">
          <cell r="A289">
            <v>0</v>
          </cell>
          <cell r="D289">
            <v>0</v>
          </cell>
          <cell r="M289">
            <v>0</v>
          </cell>
          <cell r="N289">
            <v>0</v>
          </cell>
          <cell r="U289">
            <v>0</v>
          </cell>
          <cell r="V289">
            <v>0</v>
          </cell>
          <cell r="W289">
            <v>0</v>
          </cell>
          <cell r="X289">
            <v>0</v>
          </cell>
          <cell r="AE289">
            <v>0</v>
          </cell>
          <cell r="AF289">
            <v>0</v>
          </cell>
          <cell r="AG289">
            <v>0</v>
          </cell>
        </row>
        <row r="290">
          <cell r="A290">
            <v>0</v>
          </cell>
          <cell r="D290">
            <v>0</v>
          </cell>
          <cell r="M290">
            <v>0</v>
          </cell>
          <cell r="N290">
            <v>0</v>
          </cell>
          <cell r="U290">
            <v>0</v>
          </cell>
          <cell r="V290">
            <v>0</v>
          </cell>
          <cell r="W290">
            <v>0</v>
          </cell>
          <cell r="X290">
            <v>0</v>
          </cell>
          <cell r="AD290">
            <v>0</v>
          </cell>
          <cell r="AE290">
            <v>0</v>
          </cell>
          <cell r="AF290">
            <v>0</v>
          </cell>
          <cell r="AG290">
            <v>0</v>
          </cell>
        </row>
        <row r="291">
          <cell r="A291">
            <v>0</v>
          </cell>
          <cell r="D291">
            <v>0</v>
          </cell>
          <cell r="M291">
            <v>0</v>
          </cell>
          <cell r="N291">
            <v>0</v>
          </cell>
          <cell r="U291">
            <v>0</v>
          </cell>
          <cell r="V291">
            <v>0</v>
          </cell>
          <cell r="W291">
            <v>0</v>
          </cell>
          <cell r="X291">
            <v>0</v>
          </cell>
          <cell r="AE291">
            <v>0</v>
          </cell>
          <cell r="AF291">
            <v>0</v>
          </cell>
          <cell r="AG291">
            <v>0</v>
          </cell>
        </row>
        <row r="292">
          <cell r="A292">
            <v>0</v>
          </cell>
          <cell r="D292">
            <v>0</v>
          </cell>
          <cell r="I292">
            <v>0</v>
          </cell>
          <cell r="M292">
            <v>0</v>
          </cell>
          <cell r="N292">
            <v>0</v>
          </cell>
          <cell r="U292">
            <v>0</v>
          </cell>
          <cell r="V292">
            <v>0</v>
          </cell>
          <cell r="W292">
            <v>0</v>
          </cell>
          <cell r="X292">
            <v>0</v>
          </cell>
          <cell r="AE292">
            <v>0</v>
          </cell>
          <cell r="AF292">
            <v>0</v>
          </cell>
          <cell r="AG292">
            <v>0</v>
          </cell>
        </row>
        <row r="293">
          <cell r="A293">
            <v>0</v>
          </cell>
          <cell r="D293">
            <v>0</v>
          </cell>
          <cell r="M293">
            <v>0</v>
          </cell>
          <cell r="N293">
            <v>0</v>
          </cell>
          <cell r="U293">
            <v>0</v>
          </cell>
          <cell r="V293">
            <v>0</v>
          </cell>
          <cell r="W293">
            <v>0</v>
          </cell>
          <cell r="X293">
            <v>0</v>
          </cell>
          <cell r="AE293">
            <v>0</v>
          </cell>
          <cell r="AF293">
            <v>0</v>
          </cell>
          <cell r="AG293">
            <v>0</v>
          </cell>
        </row>
        <row r="294">
          <cell r="A294">
            <v>0</v>
          </cell>
          <cell r="D294">
            <v>0</v>
          </cell>
          <cell r="M294">
            <v>0</v>
          </cell>
          <cell r="N294">
            <v>0</v>
          </cell>
          <cell r="U294">
            <v>0</v>
          </cell>
          <cell r="V294">
            <v>0</v>
          </cell>
          <cell r="W294">
            <v>0</v>
          </cell>
          <cell r="X294">
            <v>0</v>
          </cell>
          <cell r="AE294">
            <v>0</v>
          </cell>
          <cell r="AF294">
            <v>0</v>
          </cell>
          <cell r="AG294">
            <v>0</v>
          </cell>
        </row>
        <row r="295">
          <cell r="A295">
            <v>0</v>
          </cell>
          <cell r="D295">
            <v>0</v>
          </cell>
          <cell r="M295">
            <v>0</v>
          </cell>
          <cell r="N295">
            <v>0</v>
          </cell>
          <cell r="U295">
            <v>0</v>
          </cell>
          <cell r="V295">
            <v>0</v>
          </cell>
          <cell r="W295">
            <v>0</v>
          </cell>
          <cell r="X295">
            <v>0</v>
          </cell>
          <cell r="AE295">
            <v>0</v>
          </cell>
          <cell r="AF295">
            <v>0</v>
          </cell>
          <cell r="AG295">
            <v>0</v>
          </cell>
        </row>
        <row r="296">
          <cell r="A296">
            <v>0</v>
          </cell>
          <cell r="D296">
            <v>0</v>
          </cell>
          <cell r="I296">
            <v>0</v>
          </cell>
          <cell r="M296">
            <v>0</v>
          </cell>
          <cell r="N296">
            <v>0</v>
          </cell>
          <cell r="U296">
            <v>0</v>
          </cell>
          <cell r="V296">
            <v>0</v>
          </cell>
          <cell r="W296">
            <v>0</v>
          </cell>
          <cell r="X296">
            <v>0</v>
          </cell>
          <cell r="AE296">
            <v>0</v>
          </cell>
          <cell r="AF296">
            <v>0</v>
          </cell>
          <cell r="AG296">
            <v>0</v>
          </cell>
        </row>
        <row r="297">
          <cell r="A297">
            <v>0</v>
          </cell>
          <cell r="D297">
            <v>0</v>
          </cell>
          <cell r="M297">
            <v>0</v>
          </cell>
          <cell r="N297">
            <v>0</v>
          </cell>
          <cell r="U297">
            <v>0</v>
          </cell>
          <cell r="V297">
            <v>0</v>
          </cell>
          <cell r="W297">
            <v>0</v>
          </cell>
          <cell r="X297">
            <v>0</v>
          </cell>
          <cell r="AE297">
            <v>0</v>
          </cell>
          <cell r="AF297">
            <v>0</v>
          </cell>
          <cell r="AG297">
            <v>0</v>
          </cell>
        </row>
        <row r="298">
          <cell r="A298">
            <v>0</v>
          </cell>
          <cell r="D298">
            <v>0</v>
          </cell>
          <cell r="M298">
            <v>0</v>
          </cell>
          <cell r="N298">
            <v>0</v>
          </cell>
          <cell r="U298">
            <v>0</v>
          </cell>
          <cell r="V298">
            <v>0</v>
          </cell>
          <cell r="W298">
            <v>0</v>
          </cell>
          <cell r="X298">
            <v>0</v>
          </cell>
          <cell r="AE298">
            <v>0</v>
          </cell>
          <cell r="AF298">
            <v>0</v>
          </cell>
          <cell r="AG298">
            <v>0</v>
          </cell>
        </row>
        <row r="299">
          <cell r="A299">
            <v>0</v>
          </cell>
          <cell r="D299">
            <v>0</v>
          </cell>
          <cell r="M299">
            <v>0</v>
          </cell>
          <cell r="N299">
            <v>0</v>
          </cell>
          <cell r="U299">
            <v>0</v>
          </cell>
          <cell r="V299">
            <v>0</v>
          </cell>
          <cell r="W299">
            <v>0</v>
          </cell>
          <cell r="X299">
            <v>0</v>
          </cell>
          <cell r="AE299">
            <v>0</v>
          </cell>
          <cell r="AF299">
            <v>0</v>
          </cell>
          <cell r="AG299">
            <v>0</v>
          </cell>
        </row>
        <row r="300">
          <cell r="A300">
            <v>0</v>
          </cell>
          <cell r="D300">
            <v>0</v>
          </cell>
          <cell r="M300">
            <v>0</v>
          </cell>
          <cell r="N300">
            <v>0</v>
          </cell>
          <cell r="U300">
            <v>0</v>
          </cell>
          <cell r="V300">
            <v>0</v>
          </cell>
          <cell r="W300">
            <v>0</v>
          </cell>
          <cell r="X300">
            <v>0</v>
          </cell>
          <cell r="AE300">
            <v>0</v>
          </cell>
          <cell r="AF300">
            <v>0</v>
          </cell>
          <cell r="AG300">
            <v>0</v>
          </cell>
        </row>
        <row r="301">
          <cell r="A301">
            <v>0</v>
          </cell>
          <cell r="D301">
            <v>0</v>
          </cell>
          <cell r="M301">
            <v>0</v>
          </cell>
          <cell r="N301">
            <v>0</v>
          </cell>
          <cell r="U301">
            <v>0</v>
          </cell>
          <cell r="V301">
            <v>0</v>
          </cell>
          <cell r="W301">
            <v>0</v>
          </cell>
          <cell r="X301">
            <v>0</v>
          </cell>
          <cell r="AE301">
            <v>0</v>
          </cell>
          <cell r="AF301">
            <v>0</v>
          </cell>
          <cell r="AG301">
            <v>0</v>
          </cell>
        </row>
        <row r="302">
          <cell r="A302">
            <v>0</v>
          </cell>
          <cell r="D302">
            <v>0</v>
          </cell>
          <cell r="M302">
            <v>0</v>
          </cell>
          <cell r="N302">
            <v>0</v>
          </cell>
          <cell r="U302">
            <v>0</v>
          </cell>
          <cell r="V302">
            <v>0</v>
          </cell>
          <cell r="W302">
            <v>0</v>
          </cell>
          <cell r="X302">
            <v>0</v>
          </cell>
          <cell r="AE302">
            <v>0</v>
          </cell>
          <cell r="AF302">
            <v>0</v>
          </cell>
          <cell r="AG302">
            <v>0</v>
          </cell>
        </row>
        <row r="303">
          <cell r="A303">
            <v>0</v>
          </cell>
          <cell r="D303">
            <v>0</v>
          </cell>
          <cell r="M303">
            <v>0</v>
          </cell>
          <cell r="N303">
            <v>0</v>
          </cell>
          <cell r="U303">
            <v>0</v>
          </cell>
          <cell r="V303">
            <v>0</v>
          </cell>
          <cell r="W303">
            <v>0</v>
          </cell>
          <cell r="X303">
            <v>0</v>
          </cell>
          <cell r="AE303">
            <v>0</v>
          </cell>
          <cell r="AF303">
            <v>0</v>
          </cell>
          <cell r="AG303">
            <v>0</v>
          </cell>
        </row>
        <row r="304">
          <cell r="A304">
            <v>0</v>
          </cell>
          <cell r="D304">
            <v>0</v>
          </cell>
          <cell r="M304">
            <v>0</v>
          </cell>
          <cell r="N304">
            <v>0</v>
          </cell>
          <cell r="U304">
            <v>0</v>
          </cell>
          <cell r="V304">
            <v>0</v>
          </cell>
          <cell r="W304">
            <v>0</v>
          </cell>
          <cell r="X304">
            <v>0</v>
          </cell>
          <cell r="AE304">
            <v>0</v>
          </cell>
          <cell r="AF304">
            <v>0</v>
          </cell>
          <cell r="AG304">
            <v>0</v>
          </cell>
        </row>
        <row r="305">
          <cell r="A305">
            <v>0</v>
          </cell>
          <cell r="D305">
            <v>0</v>
          </cell>
          <cell r="M305">
            <v>0</v>
          </cell>
          <cell r="N305">
            <v>0</v>
          </cell>
          <cell r="U305">
            <v>0</v>
          </cell>
          <cell r="V305">
            <v>0</v>
          </cell>
          <cell r="W305">
            <v>0</v>
          </cell>
          <cell r="X305">
            <v>0</v>
          </cell>
          <cell r="AE305">
            <v>0</v>
          </cell>
          <cell r="AF305">
            <v>0</v>
          </cell>
          <cell r="AG305">
            <v>0</v>
          </cell>
        </row>
        <row r="306">
          <cell r="A306">
            <v>0</v>
          </cell>
          <cell r="D306">
            <v>0</v>
          </cell>
          <cell r="M306">
            <v>0</v>
          </cell>
          <cell r="N306">
            <v>0</v>
          </cell>
          <cell r="U306">
            <v>0</v>
          </cell>
          <cell r="V306">
            <v>0</v>
          </cell>
          <cell r="W306">
            <v>0</v>
          </cell>
          <cell r="X306">
            <v>0</v>
          </cell>
          <cell r="AE306">
            <v>0</v>
          </cell>
          <cell r="AF306">
            <v>0</v>
          </cell>
          <cell r="AG306">
            <v>0</v>
          </cell>
        </row>
        <row r="307">
          <cell r="A307">
            <v>0</v>
          </cell>
          <cell r="D307">
            <v>0</v>
          </cell>
          <cell r="I307">
            <v>0</v>
          </cell>
          <cell r="M307">
            <v>0</v>
          </cell>
          <cell r="N307">
            <v>0</v>
          </cell>
          <cell r="U307">
            <v>0</v>
          </cell>
          <cell r="V307">
            <v>0</v>
          </cell>
          <cell r="W307">
            <v>0</v>
          </cell>
          <cell r="X307">
            <v>0</v>
          </cell>
          <cell r="AE307">
            <v>0</v>
          </cell>
          <cell r="AF307">
            <v>0</v>
          </cell>
          <cell r="AG307">
            <v>0</v>
          </cell>
        </row>
        <row r="308">
          <cell r="A308">
            <v>0</v>
          </cell>
          <cell r="D308">
            <v>0</v>
          </cell>
          <cell r="M308">
            <v>0</v>
          </cell>
          <cell r="N308">
            <v>0</v>
          </cell>
          <cell r="U308">
            <v>0</v>
          </cell>
          <cell r="V308">
            <v>0</v>
          </cell>
          <cell r="W308">
            <v>0</v>
          </cell>
          <cell r="X308">
            <v>0</v>
          </cell>
          <cell r="AE308">
            <v>0</v>
          </cell>
          <cell r="AF308">
            <v>0</v>
          </cell>
          <cell r="AG308">
            <v>0</v>
          </cell>
        </row>
        <row r="309">
          <cell r="A309">
            <v>0</v>
          </cell>
          <cell r="D309">
            <v>0</v>
          </cell>
          <cell r="M309">
            <v>0</v>
          </cell>
          <cell r="N309">
            <v>0</v>
          </cell>
          <cell r="U309">
            <v>0</v>
          </cell>
          <cell r="V309">
            <v>0</v>
          </cell>
          <cell r="W309">
            <v>0</v>
          </cell>
          <cell r="X309">
            <v>0</v>
          </cell>
          <cell r="AE309">
            <v>0</v>
          </cell>
          <cell r="AF309">
            <v>0</v>
          </cell>
          <cell r="AG309">
            <v>0</v>
          </cell>
        </row>
      </sheetData>
      <sheetData sheetId="3"/>
      <sheetData sheetId="4">
        <row r="2">
          <cell r="B2">
            <v>0</v>
          </cell>
          <cell r="C2">
            <v>0</v>
          </cell>
          <cell r="D2">
            <v>0</v>
          </cell>
          <cell r="I2">
            <v>0</v>
          </cell>
          <cell r="J2">
            <v>0</v>
          </cell>
          <cell r="K2">
            <v>0</v>
          </cell>
          <cell r="L2">
            <v>0</v>
          </cell>
        </row>
        <row r="3">
          <cell r="B3">
            <v>0</v>
          </cell>
          <cell r="C3">
            <v>0</v>
          </cell>
          <cell r="D3">
            <v>0</v>
          </cell>
          <cell r="I3">
            <v>0</v>
          </cell>
          <cell r="J3">
            <v>0</v>
          </cell>
          <cell r="K3">
            <v>0</v>
          </cell>
          <cell r="L3">
            <v>0</v>
          </cell>
        </row>
        <row r="4">
          <cell r="B4">
            <v>0</v>
          </cell>
          <cell r="C4">
            <v>0</v>
          </cell>
          <cell r="D4">
            <v>0</v>
          </cell>
          <cell r="I4">
            <v>0</v>
          </cell>
          <cell r="J4">
            <v>0</v>
          </cell>
          <cell r="K4">
            <v>0</v>
          </cell>
          <cell r="L4">
            <v>0</v>
          </cell>
        </row>
        <row r="5">
          <cell r="B5">
            <v>0</v>
          </cell>
          <cell r="C5">
            <v>0</v>
          </cell>
          <cell r="D5">
            <v>0</v>
          </cell>
          <cell r="I5">
            <v>0</v>
          </cell>
          <cell r="J5">
            <v>0</v>
          </cell>
          <cell r="K5">
            <v>0</v>
          </cell>
          <cell r="L5">
            <v>0</v>
          </cell>
        </row>
        <row r="6">
          <cell r="B6">
            <v>0</v>
          </cell>
          <cell r="C6">
            <v>0</v>
          </cell>
          <cell r="D6">
            <v>0</v>
          </cell>
          <cell r="I6">
            <v>0</v>
          </cell>
          <cell r="J6">
            <v>0</v>
          </cell>
          <cell r="K6">
            <v>0</v>
          </cell>
          <cell r="L6">
            <v>0</v>
          </cell>
        </row>
        <row r="7">
          <cell r="B7">
            <v>0</v>
          </cell>
          <cell r="C7">
            <v>0</v>
          </cell>
          <cell r="D7">
            <v>0</v>
          </cell>
          <cell r="I7">
            <v>0</v>
          </cell>
          <cell r="J7">
            <v>0</v>
          </cell>
          <cell r="K7">
            <v>0</v>
          </cell>
          <cell r="L7">
            <v>0</v>
          </cell>
        </row>
        <row r="8">
          <cell r="B8">
            <v>0</v>
          </cell>
          <cell r="C8">
            <v>0</v>
          </cell>
          <cell r="D8">
            <v>0</v>
          </cell>
          <cell r="I8">
            <v>0</v>
          </cell>
          <cell r="J8">
            <v>0</v>
          </cell>
          <cell r="K8">
            <v>0</v>
          </cell>
          <cell r="L8">
            <v>0</v>
          </cell>
        </row>
        <row r="9">
          <cell r="B9">
            <v>0</v>
          </cell>
          <cell r="C9">
            <v>0</v>
          </cell>
          <cell r="D9">
            <v>0</v>
          </cell>
          <cell r="I9">
            <v>0</v>
          </cell>
          <cell r="J9">
            <v>0</v>
          </cell>
          <cell r="K9">
            <v>0</v>
          </cell>
          <cell r="L9">
            <v>0</v>
          </cell>
        </row>
        <row r="10">
          <cell r="B10">
            <v>0</v>
          </cell>
          <cell r="C10">
            <v>0</v>
          </cell>
          <cell r="D10">
            <v>0</v>
          </cell>
          <cell r="I10">
            <v>0</v>
          </cell>
          <cell r="J10">
            <v>0</v>
          </cell>
          <cell r="K10">
            <v>0</v>
          </cell>
          <cell r="L10">
            <v>0</v>
          </cell>
        </row>
        <row r="11">
          <cell r="B11">
            <v>0</v>
          </cell>
          <cell r="C11">
            <v>0</v>
          </cell>
          <cell r="D11">
            <v>0</v>
          </cell>
          <cell r="I11">
            <v>0</v>
          </cell>
          <cell r="J11">
            <v>0</v>
          </cell>
          <cell r="K11">
            <v>0</v>
          </cell>
          <cell r="L11">
            <v>0</v>
          </cell>
        </row>
        <row r="12">
          <cell r="B12">
            <v>0</v>
          </cell>
          <cell r="C12">
            <v>0</v>
          </cell>
          <cell r="D12">
            <v>0</v>
          </cell>
          <cell r="I12">
            <v>0</v>
          </cell>
          <cell r="J12">
            <v>0</v>
          </cell>
          <cell r="K12">
            <v>0</v>
          </cell>
          <cell r="L12">
            <v>0</v>
          </cell>
        </row>
        <row r="13">
          <cell r="B13">
            <v>0</v>
          </cell>
          <cell r="C13">
            <v>0</v>
          </cell>
          <cell r="D13">
            <v>0</v>
          </cell>
          <cell r="I13">
            <v>0</v>
          </cell>
          <cell r="J13">
            <v>0</v>
          </cell>
          <cell r="K13">
            <v>0</v>
          </cell>
          <cell r="L13">
            <v>0</v>
          </cell>
        </row>
        <row r="14">
          <cell r="B14">
            <v>0</v>
          </cell>
          <cell r="C14">
            <v>0</v>
          </cell>
          <cell r="D14">
            <v>0</v>
          </cell>
          <cell r="I14">
            <v>0</v>
          </cell>
          <cell r="J14">
            <v>0</v>
          </cell>
          <cell r="K14">
            <v>0</v>
          </cell>
          <cell r="L14">
            <v>0</v>
          </cell>
        </row>
        <row r="15">
          <cell r="B15">
            <v>0</v>
          </cell>
          <cell r="C15">
            <v>0</v>
          </cell>
          <cell r="D15">
            <v>0</v>
          </cell>
          <cell r="I15">
            <v>0</v>
          </cell>
          <cell r="J15">
            <v>0</v>
          </cell>
          <cell r="K15">
            <v>0</v>
          </cell>
          <cell r="L15">
            <v>0</v>
          </cell>
        </row>
        <row r="16">
          <cell r="B16">
            <v>0</v>
          </cell>
          <cell r="C16">
            <v>0</v>
          </cell>
          <cell r="D16">
            <v>0</v>
          </cell>
          <cell r="I16">
            <v>0</v>
          </cell>
          <cell r="J16">
            <v>0</v>
          </cell>
          <cell r="K16">
            <v>0</v>
          </cell>
          <cell r="L16">
            <v>0</v>
          </cell>
        </row>
        <row r="17">
          <cell r="B17">
            <v>0</v>
          </cell>
          <cell r="C17">
            <v>0</v>
          </cell>
          <cell r="D17">
            <v>0</v>
          </cell>
          <cell r="I17">
            <v>0</v>
          </cell>
          <cell r="J17">
            <v>0</v>
          </cell>
          <cell r="K17">
            <v>0</v>
          </cell>
          <cell r="L17">
            <v>0</v>
          </cell>
        </row>
        <row r="18">
          <cell r="B18">
            <v>0</v>
          </cell>
          <cell r="C18">
            <v>0</v>
          </cell>
          <cell r="D18">
            <v>0</v>
          </cell>
          <cell r="I18">
            <v>0</v>
          </cell>
          <cell r="J18">
            <v>0</v>
          </cell>
          <cell r="K18">
            <v>0</v>
          </cell>
          <cell r="L18">
            <v>0</v>
          </cell>
        </row>
        <row r="19">
          <cell r="B19">
            <v>0</v>
          </cell>
          <cell r="C19">
            <v>0</v>
          </cell>
          <cell r="D19">
            <v>0</v>
          </cell>
          <cell r="I19">
            <v>0</v>
          </cell>
          <cell r="J19">
            <v>0</v>
          </cell>
          <cell r="K19">
            <v>0</v>
          </cell>
          <cell r="L19">
            <v>0</v>
          </cell>
        </row>
        <row r="20">
          <cell r="B20">
            <v>0</v>
          </cell>
          <cell r="C20">
            <v>0</v>
          </cell>
          <cell r="D20">
            <v>0</v>
          </cell>
          <cell r="I20">
            <v>0</v>
          </cell>
          <cell r="J20">
            <v>0</v>
          </cell>
          <cell r="K20">
            <v>0</v>
          </cell>
          <cell r="L20">
            <v>0</v>
          </cell>
        </row>
        <row r="21">
          <cell r="B21">
            <v>0</v>
          </cell>
          <cell r="C21">
            <v>0</v>
          </cell>
          <cell r="D21">
            <v>0</v>
          </cell>
          <cell r="I21">
            <v>0</v>
          </cell>
          <cell r="J21">
            <v>0</v>
          </cell>
          <cell r="K21">
            <v>0</v>
          </cell>
          <cell r="L21">
            <v>0</v>
          </cell>
        </row>
        <row r="22">
          <cell r="B22">
            <v>0</v>
          </cell>
          <cell r="C22">
            <v>0</v>
          </cell>
          <cell r="D22">
            <v>0</v>
          </cell>
          <cell r="I22">
            <v>0</v>
          </cell>
          <cell r="J22">
            <v>0</v>
          </cell>
          <cell r="K22">
            <v>0</v>
          </cell>
          <cell r="L22">
            <v>0</v>
          </cell>
        </row>
        <row r="23">
          <cell r="B23">
            <v>0</v>
          </cell>
          <cell r="C23">
            <v>0</v>
          </cell>
          <cell r="D23">
            <v>0</v>
          </cell>
          <cell r="I23">
            <v>0</v>
          </cell>
          <cell r="J23">
            <v>0</v>
          </cell>
          <cell r="K23">
            <v>0</v>
          </cell>
          <cell r="L23">
            <v>0</v>
          </cell>
        </row>
        <row r="24">
          <cell r="B24">
            <v>0</v>
          </cell>
          <cell r="C24">
            <v>0</v>
          </cell>
          <cell r="D24">
            <v>0</v>
          </cell>
          <cell r="I24">
            <v>0</v>
          </cell>
          <cell r="J24">
            <v>0</v>
          </cell>
          <cell r="K24">
            <v>0</v>
          </cell>
          <cell r="L24">
            <v>0</v>
          </cell>
        </row>
        <row r="25">
          <cell r="B25">
            <v>0</v>
          </cell>
          <cell r="C25">
            <v>0</v>
          </cell>
          <cell r="D25">
            <v>0</v>
          </cell>
          <cell r="I25">
            <v>0</v>
          </cell>
          <cell r="J25">
            <v>0</v>
          </cell>
          <cell r="K25">
            <v>0</v>
          </cell>
          <cell r="L25">
            <v>0</v>
          </cell>
        </row>
        <row r="26">
          <cell r="B26">
            <v>0</v>
          </cell>
          <cell r="C26">
            <v>0</v>
          </cell>
          <cell r="D26">
            <v>0</v>
          </cell>
          <cell r="I26">
            <v>0</v>
          </cell>
          <cell r="J26">
            <v>0</v>
          </cell>
          <cell r="K26">
            <v>0</v>
          </cell>
          <cell r="L26">
            <v>0</v>
          </cell>
        </row>
        <row r="27">
          <cell r="B27">
            <v>0</v>
          </cell>
          <cell r="C27">
            <v>0</v>
          </cell>
          <cell r="D27">
            <v>0</v>
          </cell>
          <cell r="I27">
            <v>0</v>
          </cell>
          <cell r="J27">
            <v>0</v>
          </cell>
          <cell r="K27">
            <v>0</v>
          </cell>
          <cell r="L27">
            <v>0</v>
          </cell>
        </row>
        <row r="28">
          <cell r="B28">
            <v>0</v>
          </cell>
          <cell r="C28">
            <v>0</v>
          </cell>
          <cell r="D28">
            <v>0</v>
          </cell>
          <cell r="I28">
            <v>0</v>
          </cell>
          <cell r="J28">
            <v>0</v>
          </cell>
          <cell r="K28">
            <v>0</v>
          </cell>
          <cell r="L28">
            <v>0</v>
          </cell>
        </row>
        <row r="29">
          <cell r="B29">
            <v>0</v>
          </cell>
          <cell r="C29">
            <v>0</v>
          </cell>
          <cell r="D29">
            <v>0</v>
          </cell>
          <cell r="I29">
            <v>0</v>
          </cell>
          <cell r="J29">
            <v>0</v>
          </cell>
          <cell r="K29">
            <v>0</v>
          </cell>
          <cell r="L29">
            <v>0</v>
          </cell>
        </row>
        <row r="30">
          <cell r="B30">
            <v>0</v>
          </cell>
          <cell r="C30">
            <v>0</v>
          </cell>
          <cell r="D30">
            <v>0</v>
          </cell>
          <cell r="I30">
            <v>0</v>
          </cell>
          <cell r="J30">
            <v>0</v>
          </cell>
          <cell r="K30">
            <v>0</v>
          </cell>
          <cell r="L30">
            <v>0</v>
          </cell>
        </row>
        <row r="31">
          <cell r="B31">
            <v>0</v>
          </cell>
          <cell r="C31">
            <v>0</v>
          </cell>
          <cell r="D31">
            <v>0</v>
          </cell>
          <cell r="I31">
            <v>0</v>
          </cell>
          <cell r="J31">
            <v>0</v>
          </cell>
          <cell r="K31">
            <v>0</v>
          </cell>
          <cell r="L31">
            <v>0</v>
          </cell>
        </row>
        <row r="32">
          <cell r="B32">
            <v>0</v>
          </cell>
          <cell r="C32">
            <v>0</v>
          </cell>
          <cell r="D32">
            <v>0</v>
          </cell>
          <cell r="I32">
            <v>0</v>
          </cell>
          <cell r="J32">
            <v>0</v>
          </cell>
          <cell r="K32">
            <v>0</v>
          </cell>
          <cell r="L32">
            <v>0</v>
          </cell>
        </row>
        <row r="33">
          <cell r="B33">
            <v>0</v>
          </cell>
          <cell r="C33">
            <v>0</v>
          </cell>
          <cell r="D33">
            <v>0</v>
          </cell>
          <cell r="I33">
            <v>0</v>
          </cell>
          <cell r="J33">
            <v>0</v>
          </cell>
          <cell r="K33">
            <v>0</v>
          </cell>
          <cell r="L33">
            <v>0</v>
          </cell>
        </row>
        <row r="34">
          <cell r="B34">
            <v>0</v>
          </cell>
          <cell r="C34">
            <v>0</v>
          </cell>
          <cell r="D34">
            <v>0</v>
          </cell>
          <cell r="I34">
            <v>0</v>
          </cell>
          <cell r="J34">
            <v>0</v>
          </cell>
          <cell r="K34">
            <v>0</v>
          </cell>
          <cell r="L34">
            <v>0</v>
          </cell>
        </row>
        <row r="35">
          <cell r="B35">
            <v>0</v>
          </cell>
          <cell r="C35">
            <v>0</v>
          </cell>
          <cell r="D35">
            <v>0</v>
          </cell>
          <cell r="I35">
            <v>0</v>
          </cell>
          <cell r="J35">
            <v>0</v>
          </cell>
          <cell r="K35">
            <v>0</v>
          </cell>
          <cell r="L35">
            <v>0</v>
          </cell>
        </row>
        <row r="36">
          <cell r="B36">
            <v>0</v>
          </cell>
          <cell r="C36">
            <v>0</v>
          </cell>
          <cell r="D36">
            <v>0</v>
          </cell>
          <cell r="I36">
            <v>0</v>
          </cell>
          <cell r="J36">
            <v>0</v>
          </cell>
          <cell r="K36">
            <v>0</v>
          </cell>
          <cell r="L36">
            <v>0</v>
          </cell>
        </row>
        <row r="37">
          <cell r="B37">
            <v>0</v>
          </cell>
          <cell r="C37">
            <v>0</v>
          </cell>
          <cell r="D37">
            <v>0</v>
          </cell>
          <cell r="I37">
            <v>0</v>
          </cell>
          <cell r="J37">
            <v>0</v>
          </cell>
          <cell r="K37">
            <v>0</v>
          </cell>
          <cell r="L37">
            <v>0</v>
          </cell>
        </row>
        <row r="38">
          <cell r="B38">
            <v>0</v>
          </cell>
          <cell r="C38">
            <v>0</v>
          </cell>
          <cell r="D38">
            <v>0</v>
          </cell>
          <cell r="I38">
            <v>0</v>
          </cell>
          <cell r="J38">
            <v>0</v>
          </cell>
          <cell r="K38">
            <v>0</v>
          </cell>
          <cell r="L38">
            <v>0</v>
          </cell>
        </row>
        <row r="39">
          <cell r="B39">
            <v>0</v>
          </cell>
          <cell r="C39">
            <v>0</v>
          </cell>
          <cell r="D39">
            <v>0</v>
          </cell>
          <cell r="I39">
            <v>0</v>
          </cell>
          <cell r="J39">
            <v>0</v>
          </cell>
          <cell r="K39">
            <v>0</v>
          </cell>
          <cell r="L39">
            <v>0</v>
          </cell>
        </row>
        <row r="82">
          <cell r="B82">
            <v>0</v>
          </cell>
          <cell r="C82">
            <v>0</v>
          </cell>
          <cell r="D82">
            <v>0</v>
          </cell>
          <cell r="E82">
            <v>0</v>
          </cell>
          <cell r="F82">
            <v>0</v>
          </cell>
          <cell r="G82">
            <v>0</v>
          </cell>
          <cell r="H82">
            <v>0</v>
          </cell>
          <cell r="I82">
            <v>0</v>
          </cell>
          <cell r="J82">
            <v>0</v>
          </cell>
          <cell r="K82">
            <v>0</v>
          </cell>
          <cell r="L82">
            <v>0</v>
          </cell>
        </row>
        <row r="83">
          <cell r="B83">
            <v>0</v>
          </cell>
          <cell r="C83">
            <v>0</v>
          </cell>
          <cell r="D83">
            <v>0</v>
          </cell>
          <cell r="E83">
            <v>0</v>
          </cell>
          <cell r="F83">
            <v>0</v>
          </cell>
          <cell r="G83">
            <v>0</v>
          </cell>
          <cell r="H83">
            <v>0</v>
          </cell>
          <cell r="I83">
            <v>0</v>
          </cell>
          <cell r="J83">
            <v>0</v>
          </cell>
          <cell r="K83">
            <v>0</v>
          </cell>
          <cell r="L83">
            <v>0</v>
          </cell>
        </row>
        <row r="84">
          <cell r="B84">
            <v>0</v>
          </cell>
          <cell r="C84">
            <v>0</v>
          </cell>
          <cell r="D84">
            <v>0</v>
          </cell>
          <cell r="E84">
            <v>0</v>
          </cell>
          <cell r="F84">
            <v>0</v>
          </cell>
          <cell r="G84">
            <v>0</v>
          </cell>
          <cell r="H84">
            <v>0</v>
          </cell>
          <cell r="I84">
            <v>0</v>
          </cell>
          <cell r="J84">
            <v>0</v>
          </cell>
          <cell r="K84">
            <v>0</v>
          </cell>
          <cell r="L84">
            <v>0</v>
          </cell>
        </row>
        <row r="85">
          <cell r="B85">
            <v>0</v>
          </cell>
          <cell r="C85">
            <v>0</v>
          </cell>
          <cell r="D85">
            <v>0</v>
          </cell>
          <cell r="E85">
            <v>0</v>
          </cell>
          <cell r="F85">
            <v>0</v>
          </cell>
          <cell r="G85">
            <v>0</v>
          </cell>
          <cell r="H85">
            <v>0</v>
          </cell>
          <cell r="I85">
            <v>0</v>
          </cell>
          <cell r="J85">
            <v>0</v>
          </cell>
          <cell r="K85">
            <v>0</v>
          </cell>
          <cell r="L85">
            <v>0</v>
          </cell>
        </row>
        <row r="86">
          <cell r="B86">
            <v>0</v>
          </cell>
          <cell r="C86">
            <v>0</v>
          </cell>
          <cell r="D86">
            <v>0</v>
          </cell>
          <cell r="E86">
            <v>0</v>
          </cell>
          <cell r="F86">
            <v>0</v>
          </cell>
          <cell r="G86">
            <v>0</v>
          </cell>
          <cell r="H86">
            <v>0</v>
          </cell>
          <cell r="I86">
            <v>0</v>
          </cell>
          <cell r="J86">
            <v>0</v>
          </cell>
          <cell r="K86">
            <v>0</v>
          </cell>
          <cell r="L86">
            <v>0</v>
          </cell>
        </row>
        <row r="87">
          <cell r="B87">
            <v>0</v>
          </cell>
          <cell r="C87">
            <v>0</v>
          </cell>
          <cell r="D87">
            <v>0</v>
          </cell>
          <cell r="E87">
            <v>0</v>
          </cell>
          <cell r="F87">
            <v>0</v>
          </cell>
          <cell r="G87">
            <v>0</v>
          </cell>
          <cell r="H87">
            <v>0</v>
          </cell>
          <cell r="I87">
            <v>0</v>
          </cell>
          <cell r="J87">
            <v>0</v>
          </cell>
          <cell r="K87">
            <v>0</v>
          </cell>
          <cell r="L87">
            <v>0</v>
          </cell>
        </row>
        <row r="88">
          <cell r="B88">
            <v>0</v>
          </cell>
          <cell r="C88">
            <v>0</v>
          </cell>
          <cell r="D88">
            <v>0</v>
          </cell>
          <cell r="E88">
            <v>0</v>
          </cell>
          <cell r="F88">
            <v>0</v>
          </cell>
          <cell r="G88">
            <v>0</v>
          </cell>
          <cell r="H88">
            <v>0</v>
          </cell>
          <cell r="I88">
            <v>0</v>
          </cell>
          <cell r="J88">
            <v>0</v>
          </cell>
          <cell r="K88">
            <v>0</v>
          </cell>
          <cell r="L88">
            <v>0</v>
          </cell>
        </row>
        <row r="89">
          <cell r="B89">
            <v>0</v>
          </cell>
          <cell r="C89">
            <v>0</v>
          </cell>
          <cell r="D89">
            <v>0</v>
          </cell>
          <cell r="E89">
            <v>0</v>
          </cell>
          <cell r="F89">
            <v>0</v>
          </cell>
          <cell r="G89">
            <v>0</v>
          </cell>
          <cell r="H89">
            <v>0</v>
          </cell>
          <cell r="I89">
            <v>0</v>
          </cell>
          <cell r="J89">
            <v>0</v>
          </cell>
          <cell r="K89">
            <v>0</v>
          </cell>
          <cell r="L89">
            <v>0</v>
          </cell>
        </row>
        <row r="90">
          <cell r="B90">
            <v>0</v>
          </cell>
          <cell r="C90">
            <v>0</v>
          </cell>
          <cell r="D90">
            <v>0</v>
          </cell>
          <cell r="E90">
            <v>0</v>
          </cell>
          <cell r="F90">
            <v>0</v>
          </cell>
          <cell r="G90">
            <v>0</v>
          </cell>
          <cell r="H90">
            <v>0</v>
          </cell>
          <cell r="I90">
            <v>0</v>
          </cell>
          <cell r="J90">
            <v>0</v>
          </cell>
          <cell r="K90">
            <v>0</v>
          </cell>
          <cell r="L90">
            <v>0</v>
          </cell>
        </row>
        <row r="91">
          <cell r="B91">
            <v>0</v>
          </cell>
          <cell r="C91">
            <v>0</v>
          </cell>
          <cell r="D91">
            <v>0</v>
          </cell>
          <cell r="E91">
            <v>0</v>
          </cell>
          <cell r="F91">
            <v>0</v>
          </cell>
          <cell r="G91">
            <v>0</v>
          </cell>
          <cell r="H91">
            <v>0</v>
          </cell>
          <cell r="I91">
            <v>0</v>
          </cell>
          <cell r="J91">
            <v>0</v>
          </cell>
          <cell r="K91">
            <v>0</v>
          </cell>
          <cell r="L91">
            <v>0</v>
          </cell>
        </row>
        <row r="92">
          <cell r="B92">
            <v>0</v>
          </cell>
          <cell r="C92">
            <v>0</v>
          </cell>
          <cell r="D92">
            <v>0</v>
          </cell>
          <cell r="E92">
            <v>0</v>
          </cell>
          <cell r="F92">
            <v>0</v>
          </cell>
          <cell r="G92">
            <v>0</v>
          </cell>
          <cell r="H92">
            <v>0</v>
          </cell>
          <cell r="I92">
            <v>0</v>
          </cell>
          <cell r="J92">
            <v>0</v>
          </cell>
          <cell r="K92">
            <v>0</v>
          </cell>
          <cell r="L92">
            <v>0</v>
          </cell>
        </row>
        <row r="93">
          <cell r="B93">
            <v>0</v>
          </cell>
          <cell r="C93">
            <v>0</v>
          </cell>
          <cell r="D93">
            <v>0</v>
          </cell>
          <cell r="E93">
            <v>0</v>
          </cell>
          <cell r="F93">
            <v>0</v>
          </cell>
          <cell r="G93">
            <v>0</v>
          </cell>
          <cell r="H93">
            <v>0</v>
          </cell>
          <cell r="I93">
            <v>0</v>
          </cell>
          <cell r="J93">
            <v>0</v>
          </cell>
          <cell r="K93">
            <v>0</v>
          </cell>
          <cell r="L93">
            <v>0</v>
          </cell>
        </row>
        <row r="94">
          <cell r="B94">
            <v>0</v>
          </cell>
          <cell r="C94">
            <v>0</v>
          </cell>
          <cell r="D94">
            <v>0</v>
          </cell>
          <cell r="E94">
            <v>0</v>
          </cell>
          <cell r="F94">
            <v>0</v>
          </cell>
          <cell r="G94">
            <v>0</v>
          </cell>
          <cell r="H94">
            <v>0</v>
          </cell>
          <cell r="I94">
            <v>0</v>
          </cell>
          <cell r="J94">
            <v>0</v>
          </cell>
          <cell r="K94">
            <v>0</v>
          </cell>
          <cell r="L94">
            <v>0</v>
          </cell>
        </row>
        <row r="95">
          <cell r="B95">
            <v>0</v>
          </cell>
          <cell r="C95">
            <v>0</v>
          </cell>
          <cell r="D95">
            <v>0</v>
          </cell>
          <cell r="E95">
            <v>0</v>
          </cell>
          <cell r="F95">
            <v>0</v>
          </cell>
          <cell r="G95">
            <v>0</v>
          </cell>
          <cell r="H95">
            <v>0</v>
          </cell>
          <cell r="I95">
            <v>0</v>
          </cell>
          <cell r="J95">
            <v>0</v>
          </cell>
          <cell r="K95">
            <v>0</v>
          </cell>
          <cell r="L95">
            <v>0</v>
          </cell>
        </row>
        <row r="96">
          <cell r="B96">
            <v>0</v>
          </cell>
          <cell r="C96">
            <v>0</v>
          </cell>
          <cell r="D96">
            <v>0</v>
          </cell>
          <cell r="E96">
            <v>0</v>
          </cell>
          <cell r="F96">
            <v>0</v>
          </cell>
          <cell r="G96">
            <v>0</v>
          </cell>
          <cell r="H96">
            <v>0</v>
          </cell>
          <cell r="I96">
            <v>0</v>
          </cell>
          <cell r="J96">
            <v>0</v>
          </cell>
          <cell r="K96">
            <v>0</v>
          </cell>
          <cell r="L96">
            <v>0</v>
          </cell>
        </row>
        <row r="97">
          <cell r="B97">
            <v>0</v>
          </cell>
          <cell r="C97">
            <v>0</v>
          </cell>
          <cell r="D97">
            <v>0</v>
          </cell>
          <cell r="E97">
            <v>0</v>
          </cell>
          <cell r="F97">
            <v>0</v>
          </cell>
          <cell r="G97">
            <v>0</v>
          </cell>
          <cell r="H97">
            <v>0</v>
          </cell>
          <cell r="I97">
            <v>0</v>
          </cell>
          <cell r="J97">
            <v>0</v>
          </cell>
          <cell r="K97">
            <v>0</v>
          </cell>
          <cell r="L97">
            <v>0</v>
          </cell>
        </row>
        <row r="98">
          <cell r="B98">
            <v>0</v>
          </cell>
          <cell r="C98">
            <v>0</v>
          </cell>
          <cell r="D98">
            <v>0</v>
          </cell>
          <cell r="E98">
            <v>0</v>
          </cell>
          <cell r="F98">
            <v>0</v>
          </cell>
          <cell r="G98">
            <v>0</v>
          </cell>
          <cell r="H98">
            <v>0</v>
          </cell>
          <cell r="I98">
            <v>0</v>
          </cell>
          <cell r="J98">
            <v>0</v>
          </cell>
          <cell r="K98">
            <v>0</v>
          </cell>
          <cell r="L98">
            <v>0</v>
          </cell>
        </row>
        <row r="99">
          <cell r="B99">
            <v>0</v>
          </cell>
          <cell r="C99">
            <v>0</v>
          </cell>
          <cell r="D99">
            <v>0</v>
          </cell>
          <cell r="E99">
            <v>0</v>
          </cell>
          <cell r="F99">
            <v>0</v>
          </cell>
          <cell r="G99">
            <v>0</v>
          </cell>
          <cell r="H99">
            <v>0</v>
          </cell>
          <cell r="I99">
            <v>0</v>
          </cell>
          <cell r="J99">
            <v>0</v>
          </cell>
          <cell r="K99">
            <v>0</v>
          </cell>
          <cell r="L99">
            <v>0</v>
          </cell>
        </row>
        <row r="100">
          <cell r="B100">
            <v>0</v>
          </cell>
          <cell r="C100">
            <v>0</v>
          </cell>
          <cell r="D100">
            <v>0</v>
          </cell>
          <cell r="E100">
            <v>0</v>
          </cell>
          <cell r="F100">
            <v>0</v>
          </cell>
          <cell r="G100">
            <v>0</v>
          </cell>
          <cell r="H100">
            <v>0</v>
          </cell>
          <cell r="I100">
            <v>0</v>
          </cell>
          <cell r="J100">
            <v>0</v>
          </cell>
          <cell r="K100">
            <v>0</v>
          </cell>
          <cell r="L100">
            <v>0</v>
          </cell>
        </row>
        <row r="101">
          <cell r="B101">
            <v>0</v>
          </cell>
          <cell r="C101">
            <v>0</v>
          </cell>
          <cell r="D101">
            <v>0</v>
          </cell>
          <cell r="E101">
            <v>0</v>
          </cell>
          <cell r="F101">
            <v>0</v>
          </cell>
          <cell r="G101">
            <v>0</v>
          </cell>
          <cell r="H101">
            <v>0</v>
          </cell>
          <cell r="I101">
            <v>0</v>
          </cell>
          <cell r="J101">
            <v>0</v>
          </cell>
          <cell r="K101">
            <v>0</v>
          </cell>
          <cell r="L101">
            <v>0</v>
          </cell>
        </row>
        <row r="102">
          <cell r="B102">
            <v>0</v>
          </cell>
          <cell r="C102">
            <v>0</v>
          </cell>
          <cell r="D102">
            <v>0</v>
          </cell>
          <cell r="E102">
            <v>0</v>
          </cell>
          <cell r="F102">
            <v>0</v>
          </cell>
          <cell r="G102">
            <v>0</v>
          </cell>
          <cell r="H102">
            <v>0</v>
          </cell>
          <cell r="I102">
            <v>0</v>
          </cell>
          <cell r="J102">
            <v>0</v>
          </cell>
          <cell r="K102">
            <v>0</v>
          </cell>
          <cell r="L102">
            <v>0</v>
          </cell>
        </row>
        <row r="103">
          <cell r="B103">
            <v>0</v>
          </cell>
          <cell r="C103">
            <v>0</v>
          </cell>
          <cell r="D103">
            <v>0</v>
          </cell>
          <cell r="E103">
            <v>0</v>
          </cell>
          <cell r="F103">
            <v>0</v>
          </cell>
          <cell r="G103">
            <v>0</v>
          </cell>
          <cell r="H103">
            <v>0</v>
          </cell>
          <cell r="I103">
            <v>0</v>
          </cell>
          <cell r="J103">
            <v>0</v>
          </cell>
          <cell r="K103">
            <v>0</v>
          </cell>
          <cell r="L103">
            <v>0</v>
          </cell>
        </row>
        <row r="104">
          <cell r="B104">
            <v>0</v>
          </cell>
          <cell r="C104">
            <v>0</v>
          </cell>
          <cell r="D104">
            <v>0</v>
          </cell>
          <cell r="E104">
            <v>0</v>
          </cell>
          <cell r="F104">
            <v>0</v>
          </cell>
          <cell r="G104">
            <v>0</v>
          </cell>
          <cell r="H104">
            <v>0</v>
          </cell>
          <cell r="I104">
            <v>0</v>
          </cell>
          <cell r="J104">
            <v>0</v>
          </cell>
          <cell r="K104">
            <v>0</v>
          </cell>
          <cell r="L104">
            <v>0</v>
          </cell>
        </row>
        <row r="105">
          <cell r="B105">
            <v>0</v>
          </cell>
          <cell r="C105">
            <v>0</v>
          </cell>
          <cell r="D105">
            <v>0</v>
          </cell>
          <cell r="E105">
            <v>0</v>
          </cell>
          <cell r="F105">
            <v>0</v>
          </cell>
          <cell r="G105">
            <v>0</v>
          </cell>
          <cell r="H105">
            <v>0</v>
          </cell>
          <cell r="I105">
            <v>0</v>
          </cell>
          <cell r="J105">
            <v>0</v>
          </cell>
          <cell r="K105">
            <v>0</v>
          </cell>
          <cell r="L105">
            <v>0</v>
          </cell>
        </row>
        <row r="106">
          <cell r="B106">
            <v>0</v>
          </cell>
          <cell r="C106">
            <v>0</v>
          </cell>
          <cell r="D106">
            <v>0</v>
          </cell>
          <cell r="E106">
            <v>0</v>
          </cell>
          <cell r="F106">
            <v>0</v>
          </cell>
          <cell r="G106">
            <v>0</v>
          </cell>
          <cell r="H106">
            <v>0</v>
          </cell>
          <cell r="I106">
            <v>0</v>
          </cell>
          <cell r="J106">
            <v>0</v>
          </cell>
          <cell r="K106">
            <v>0</v>
          </cell>
          <cell r="L106">
            <v>0</v>
          </cell>
        </row>
        <row r="107">
          <cell r="B107">
            <v>0</v>
          </cell>
          <cell r="C107">
            <v>0</v>
          </cell>
          <cell r="D107">
            <v>0</v>
          </cell>
          <cell r="E107">
            <v>0</v>
          </cell>
          <cell r="F107">
            <v>0</v>
          </cell>
          <cell r="G107">
            <v>0</v>
          </cell>
          <cell r="H107">
            <v>0</v>
          </cell>
          <cell r="I107">
            <v>0</v>
          </cell>
          <cell r="J107">
            <v>0</v>
          </cell>
          <cell r="K107">
            <v>0</v>
          </cell>
          <cell r="L107">
            <v>0</v>
          </cell>
        </row>
        <row r="108">
          <cell r="B108">
            <v>0</v>
          </cell>
          <cell r="C108">
            <v>0</v>
          </cell>
          <cell r="D108">
            <v>0</v>
          </cell>
          <cell r="E108">
            <v>0</v>
          </cell>
          <cell r="F108">
            <v>0</v>
          </cell>
          <cell r="G108">
            <v>0</v>
          </cell>
          <cell r="H108">
            <v>0</v>
          </cell>
          <cell r="I108">
            <v>0</v>
          </cell>
          <cell r="J108">
            <v>0</v>
          </cell>
          <cell r="K108">
            <v>0</v>
          </cell>
          <cell r="L108">
            <v>0</v>
          </cell>
        </row>
        <row r="109">
          <cell r="B109">
            <v>0</v>
          </cell>
          <cell r="C109">
            <v>0</v>
          </cell>
          <cell r="D109">
            <v>0</v>
          </cell>
          <cell r="E109">
            <v>0</v>
          </cell>
          <cell r="F109">
            <v>0</v>
          </cell>
          <cell r="G109">
            <v>0</v>
          </cell>
          <cell r="H109">
            <v>0</v>
          </cell>
          <cell r="I109">
            <v>0</v>
          </cell>
          <cell r="J109">
            <v>0</v>
          </cell>
          <cell r="K109">
            <v>0</v>
          </cell>
          <cell r="L109">
            <v>0</v>
          </cell>
        </row>
        <row r="110">
          <cell r="B110">
            <v>0</v>
          </cell>
          <cell r="C110">
            <v>0</v>
          </cell>
          <cell r="D110">
            <v>0</v>
          </cell>
          <cell r="E110">
            <v>0</v>
          </cell>
          <cell r="F110">
            <v>0</v>
          </cell>
          <cell r="G110">
            <v>0</v>
          </cell>
          <cell r="H110">
            <v>0</v>
          </cell>
          <cell r="I110">
            <v>0</v>
          </cell>
          <cell r="J110">
            <v>0</v>
          </cell>
          <cell r="K110">
            <v>0</v>
          </cell>
          <cell r="L110">
            <v>0</v>
          </cell>
        </row>
        <row r="111">
          <cell r="B111">
            <v>0</v>
          </cell>
          <cell r="C111">
            <v>0</v>
          </cell>
          <cell r="D111">
            <v>0</v>
          </cell>
          <cell r="E111">
            <v>0</v>
          </cell>
          <cell r="F111">
            <v>0</v>
          </cell>
          <cell r="G111">
            <v>0</v>
          </cell>
          <cell r="H111">
            <v>0</v>
          </cell>
          <cell r="I111">
            <v>0</v>
          </cell>
          <cell r="J111">
            <v>0</v>
          </cell>
          <cell r="K111">
            <v>0</v>
          </cell>
          <cell r="L111">
            <v>0</v>
          </cell>
        </row>
        <row r="112">
          <cell r="B112">
            <v>0</v>
          </cell>
          <cell r="C112">
            <v>0</v>
          </cell>
          <cell r="D112">
            <v>0</v>
          </cell>
          <cell r="E112">
            <v>0</v>
          </cell>
          <cell r="F112">
            <v>0</v>
          </cell>
          <cell r="G112">
            <v>0</v>
          </cell>
          <cell r="H112">
            <v>0</v>
          </cell>
          <cell r="I112">
            <v>0</v>
          </cell>
          <cell r="J112">
            <v>0</v>
          </cell>
          <cell r="K112">
            <v>0</v>
          </cell>
          <cell r="L112">
            <v>0</v>
          </cell>
        </row>
        <row r="113">
          <cell r="B113">
            <v>0</v>
          </cell>
          <cell r="C113">
            <v>0</v>
          </cell>
          <cell r="D113">
            <v>0</v>
          </cell>
          <cell r="E113">
            <v>0</v>
          </cell>
          <cell r="F113">
            <v>0</v>
          </cell>
          <cell r="G113">
            <v>0</v>
          </cell>
          <cell r="H113">
            <v>0</v>
          </cell>
          <cell r="I113">
            <v>0</v>
          </cell>
          <cell r="J113">
            <v>0</v>
          </cell>
          <cell r="K113">
            <v>0</v>
          </cell>
          <cell r="L113">
            <v>0</v>
          </cell>
        </row>
        <row r="114">
          <cell r="B114">
            <v>0</v>
          </cell>
          <cell r="C114">
            <v>0</v>
          </cell>
          <cell r="D114">
            <v>0</v>
          </cell>
          <cell r="E114">
            <v>0</v>
          </cell>
          <cell r="F114">
            <v>0</v>
          </cell>
          <cell r="G114">
            <v>0</v>
          </cell>
          <cell r="H114">
            <v>0</v>
          </cell>
          <cell r="I114">
            <v>0</v>
          </cell>
          <cell r="J114">
            <v>0</v>
          </cell>
          <cell r="K114">
            <v>0</v>
          </cell>
          <cell r="L114">
            <v>0</v>
          </cell>
        </row>
        <row r="115">
          <cell r="B115">
            <v>0</v>
          </cell>
          <cell r="C115">
            <v>0</v>
          </cell>
          <cell r="D115">
            <v>0</v>
          </cell>
          <cell r="E115">
            <v>0</v>
          </cell>
          <cell r="F115">
            <v>0</v>
          </cell>
          <cell r="G115">
            <v>0</v>
          </cell>
          <cell r="H115">
            <v>0</v>
          </cell>
          <cell r="I115">
            <v>0</v>
          </cell>
          <cell r="J115">
            <v>0</v>
          </cell>
          <cell r="K115">
            <v>0</v>
          </cell>
          <cell r="L115">
            <v>0</v>
          </cell>
        </row>
        <row r="116">
          <cell r="B116">
            <v>0</v>
          </cell>
          <cell r="C116">
            <v>0</v>
          </cell>
          <cell r="D116">
            <v>0</v>
          </cell>
          <cell r="E116">
            <v>0</v>
          </cell>
          <cell r="F116">
            <v>0</v>
          </cell>
          <cell r="G116">
            <v>0</v>
          </cell>
          <cell r="H116">
            <v>0</v>
          </cell>
          <cell r="I116">
            <v>0</v>
          </cell>
          <cell r="J116">
            <v>0</v>
          </cell>
          <cell r="K116">
            <v>0</v>
          </cell>
          <cell r="L116">
            <v>0</v>
          </cell>
        </row>
        <row r="117">
          <cell r="B117">
            <v>0</v>
          </cell>
          <cell r="C117">
            <v>0</v>
          </cell>
          <cell r="D117">
            <v>0</v>
          </cell>
          <cell r="E117">
            <v>0</v>
          </cell>
          <cell r="F117">
            <v>0</v>
          </cell>
          <cell r="G117">
            <v>0</v>
          </cell>
          <cell r="H117">
            <v>0</v>
          </cell>
          <cell r="I117">
            <v>0</v>
          </cell>
          <cell r="J117">
            <v>0</v>
          </cell>
          <cell r="K117">
            <v>0</v>
          </cell>
          <cell r="L117">
            <v>0</v>
          </cell>
        </row>
        <row r="118">
          <cell r="B118">
            <v>0</v>
          </cell>
          <cell r="C118">
            <v>0</v>
          </cell>
          <cell r="D118">
            <v>0</v>
          </cell>
          <cell r="E118">
            <v>0</v>
          </cell>
          <cell r="F118">
            <v>0</v>
          </cell>
          <cell r="G118">
            <v>0</v>
          </cell>
          <cell r="H118">
            <v>0</v>
          </cell>
          <cell r="I118">
            <v>0</v>
          </cell>
          <cell r="J118">
            <v>0</v>
          </cell>
          <cell r="K118">
            <v>0</v>
          </cell>
          <cell r="L118">
            <v>0</v>
          </cell>
        </row>
        <row r="119">
          <cell r="B119">
            <v>0</v>
          </cell>
          <cell r="C119">
            <v>0</v>
          </cell>
          <cell r="D119">
            <v>0</v>
          </cell>
          <cell r="E119">
            <v>0</v>
          </cell>
          <cell r="F119">
            <v>0</v>
          </cell>
          <cell r="G119">
            <v>0</v>
          </cell>
          <cell r="H119">
            <v>0</v>
          </cell>
          <cell r="I119">
            <v>0</v>
          </cell>
          <cell r="J119">
            <v>0</v>
          </cell>
          <cell r="K119">
            <v>0</v>
          </cell>
          <cell r="L119">
            <v>0</v>
          </cell>
        </row>
        <row r="120">
          <cell r="B120">
            <v>0</v>
          </cell>
          <cell r="C120">
            <v>0</v>
          </cell>
          <cell r="D120">
            <v>0</v>
          </cell>
          <cell r="E120">
            <v>0</v>
          </cell>
          <cell r="F120">
            <v>0</v>
          </cell>
          <cell r="G120">
            <v>0</v>
          </cell>
          <cell r="H120">
            <v>0</v>
          </cell>
          <cell r="I120">
            <v>0</v>
          </cell>
          <cell r="J120">
            <v>0</v>
          </cell>
          <cell r="K120">
            <v>0</v>
          </cell>
          <cell r="L120">
            <v>0</v>
          </cell>
        </row>
        <row r="121">
          <cell r="B121">
            <v>0</v>
          </cell>
          <cell r="C121">
            <v>0</v>
          </cell>
          <cell r="D121">
            <v>0</v>
          </cell>
          <cell r="E121">
            <v>0</v>
          </cell>
          <cell r="F121">
            <v>0</v>
          </cell>
          <cell r="G121">
            <v>0</v>
          </cell>
          <cell r="H121">
            <v>0</v>
          </cell>
          <cell r="I121">
            <v>0</v>
          </cell>
          <cell r="J121">
            <v>0</v>
          </cell>
          <cell r="K121">
            <v>0</v>
          </cell>
          <cell r="L121">
            <v>0</v>
          </cell>
        </row>
        <row r="122">
          <cell r="B122">
            <v>0</v>
          </cell>
          <cell r="C122">
            <v>0</v>
          </cell>
          <cell r="D122">
            <v>0</v>
          </cell>
          <cell r="E122">
            <v>0</v>
          </cell>
          <cell r="F122">
            <v>0</v>
          </cell>
          <cell r="G122">
            <v>0</v>
          </cell>
          <cell r="H122">
            <v>0</v>
          </cell>
          <cell r="I122">
            <v>0</v>
          </cell>
          <cell r="J122">
            <v>0</v>
          </cell>
          <cell r="K122">
            <v>0</v>
          </cell>
          <cell r="L122">
            <v>0</v>
          </cell>
        </row>
        <row r="123">
          <cell r="B123">
            <v>0</v>
          </cell>
          <cell r="C123">
            <v>0</v>
          </cell>
          <cell r="D123">
            <v>0</v>
          </cell>
          <cell r="E123">
            <v>0</v>
          </cell>
          <cell r="F123">
            <v>0</v>
          </cell>
          <cell r="G123">
            <v>0</v>
          </cell>
          <cell r="H123">
            <v>0</v>
          </cell>
          <cell r="I123">
            <v>0</v>
          </cell>
          <cell r="J123">
            <v>0</v>
          </cell>
          <cell r="K123">
            <v>0</v>
          </cell>
          <cell r="L123">
            <v>0</v>
          </cell>
        </row>
        <row r="124">
          <cell r="B124">
            <v>0</v>
          </cell>
          <cell r="C124">
            <v>0</v>
          </cell>
          <cell r="D124">
            <v>0</v>
          </cell>
          <cell r="E124">
            <v>0</v>
          </cell>
          <cell r="F124">
            <v>0</v>
          </cell>
          <cell r="G124">
            <v>0</v>
          </cell>
          <cell r="H124">
            <v>0</v>
          </cell>
          <cell r="I124">
            <v>0</v>
          </cell>
          <cell r="J124">
            <v>0</v>
          </cell>
          <cell r="K124">
            <v>0</v>
          </cell>
          <cell r="L124">
            <v>0</v>
          </cell>
        </row>
        <row r="125">
          <cell r="B125">
            <v>0</v>
          </cell>
          <cell r="C125">
            <v>0</v>
          </cell>
          <cell r="D125">
            <v>0</v>
          </cell>
          <cell r="E125">
            <v>0</v>
          </cell>
          <cell r="F125">
            <v>0</v>
          </cell>
          <cell r="G125">
            <v>0</v>
          </cell>
          <cell r="H125">
            <v>0</v>
          </cell>
          <cell r="I125">
            <v>0</v>
          </cell>
          <cell r="J125">
            <v>0</v>
          </cell>
          <cell r="K125">
            <v>0</v>
          </cell>
          <cell r="L125">
            <v>0</v>
          </cell>
        </row>
        <row r="126">
          <cell r="B126">
            <v>0</v>
          </cell>
          <cell r="C126">
            <v>0</v>
          </cell>
          <cell r="D126">
            <v>0</v>
          </cell>
          <cell r="E126">
            <v>0</v>
          </cell>
          <cell r="F126">
            <v>0</v>
          </cell>
          <cell r="G126">
            <v>0</v>
          </cell>
          <cell r="H126">
            <v>0</v>
          </cell>
          <cell r="I126">
            <v>0</v>
          </cell>
          <cell r="J126">
            <v>0</v>
          </cell>
          <cell r="K126">
            <v>0</v>
          </cell>
          <cell r="L126">
            <v>0</v>
          </cell>
        </row>
        <row r="127">
          <cell r="B127">
            <v>0</v>
          </cell>
          <cell r="C127">
            <v>0</v>
          </cell>
          <cell r="D127">
            <v>0</v>
          </cell>
          <cell r="E127">
            <v>0</v>
          </cell>
          <cell r="F127">
            <v>0</v>
          </cell>
          <cell r="G127">
            <v>0</v>
          </cell>
          <cell r="H127">
            <v>0</v>
          </cell>
          <cell r="I127">
            <v>0</v>
          </cell>
          <cell r="J127">
            <v>0</v>
          </cell>
          <cell r="K127">
            <v>0</v>
          </cell>
          <cell r="L127">
            <v>0</v>
          </cell>
        </row>
        <row r="128">
          <cell r="B128">
            <v>0</v>
          </cell>
          <cell r="C128">
            <v>0</v>
          </cell>
          <cell r="D128">
            <v>0</v>
          </cell>
          <cell r="E128">
            <v>0</v>
          </cell>
          <cell r="F128">
            <v>0</v>
          </cell>
          <cell r="G128">
            <v>0</v>
          </cell>
          <cell r="H128">
            <v>0</v>
          </cell>
          <cell r="I128">
            <v>0</v>
          </cell>
          <cell r="J128">
            <v>0</v>
          </cell>
          <cell r="K128">
            <v>0</v>
          </cell>
          <cell r="L128">
            <v>0</v>
          </cell>
        </row>
        <row r="129">
          <cell r="B129">
            <v>0</v>
          </cell>
          <cell r="C129">
            <v>0</v>
          </cell>
          <cell r="D129">
            <v>0</v>
          </cell>
          <cell r="E129">
            <v>0</v>
          </cell>
          <cell r="F129">
            <v>0</v>
          </cell>
          <cell r="G129">
            <v>0</v>
          </cell>
          <cell r="H129">
            <v>0</v>
          </cell>
          <cell r="I129">
            <v>0</v>
          </cell>
          <cell r="J129">
            <v>0</v>
          </cell>
          <cell r="K129">
            <v>0</v>
          </cell>
          <cell r="L129">
            <v>0</v>
          </cell>
        </row>
        <row r="130">
          <cell r="B130">
            <v>0</v>
          </cell>
          <cell r="C130">
            <v>0</v>
          </cell>
          <cell r="D130">
            <v>0</v>
          </cell>
          <cell r="E130">
            <v>0</v>
          </cell>
          <cell r="F130">
            <v>0</v>
          </cell>
          <cell r="G130">
            <v>0</v>
          </cell>
          <cell r="H130">
            <v>0</v>
          </cell>
          <cell r="I130">
            <v>0</v>
          </cell>
          <cell r="J130">
            <v>0</v>
          </cell>
          <cell r="K130">
            <v>0</v>
          </cell>
          <cell r="L130">
            <v>0</v>
          </cell>
        </row>
        <row r="131">
          <cell r="B131">
            <v>0</v>
          </cell>
          <cell r="C131">
            <v>0</v>
          </cell>
          <cell r="D131">
            <v>0</v>
          </cell>
          <cell r="E131">
            <v>0</v>
          </cell>
          <cell r="F131">
            <v>0</v>
          </cell>
          <cell r="G131">
            <v>0</v>
          </cell>
          <cell r="H131">
            <v>0</v>
          </cell>
          <cell r="I131">
            <v>0</v>
          </cell>
          <cell r="J131">
            <v>0</v>
          </cell>
          <cell r="K131">
            <v>0</v>
          </cell>
          <cell r="L131">
            <v>0</v>
          </cell>
        </row>
        <row r="132">
          <cell r="B132">
            <v>0</v>
          </cell>
          <cell r="C132">
            <v>0</v>
          </cell>
          <cell r="D132">
            <v>0</v>
          </cell>
          <cell r="E132">
            <v>0</v>
          </cell>
          <cell r="F132">
            <v>0</v>
          </cell>
          <cell r="G132">
            <v>0</v>
          </cell>
          <cell r="H132">
            <v>0</v>
          </cell>
          <cell r="I132">
            <v>0</v>
          </cell>
          <cell r="J132">
            <v>0</v>
          </cell>
          <cell r="K132">
            <v>0</v>
          </cell>
          <cell r="L132">
            <v>0</v>
          </cell>
        </row>
        <row r="133">
          <cell r="B133">
            <v>0</v>
          </cell>
          <cell r="C133">
            <v>0</v>
          </cell>
          <cell r="D133">
            <v>0</v>
          </cell>
          <cell r="E133">
            <v>0</v>
          </cell>
          <cell r="F133">
            <v>0</v>
          </cell>
          <cell r="G133">
            <v>0</v>
          </cell>
          <cell r="H133">
            <v>0</v>
          </cell>
          <cell r="I133">
            <v>0</v>
          </cell>
          <cell r="J133">
            <v>0</v>
          </cell>
          <cell r="K133">
            <v>0</v>
          </cell>
          <cell r="L133">
            <v>0</v>
          </cell>
        </row>
        <row r="134">
          <cell r="B134">
            <v>0</v>
          </cell>
          <cell r="C134">
            <v>0</v>
          </cell>
          <cell r="D134">
            <v>0</v>
          </cell>
          <cell r="E134">
            <v>0</v>
          </cell>
          <cell r="F134">
            <v>0</v>
          </cell>
          <cell r="G134">
            <v>0</v>
          </cell>
          <cell r="H134">
            <v>0</v>
          </cell>
          <cell r="I134">
            <v>0</v>
          </cell>
          <cell r="J134">
            <v>0</v>
          </cell>
          <cell r="K134">
            <v>0</v>
          </cell>
          <cell r="L134">
            <v>0</v>
          </cell>
        </row>
        <row r="135">
          <cell r="B135">
            <v>0</v>
          </cell>
          <cell r="C135">
            <v>0</v>
          </cell>
          <cell r="D135">
            <v>0</v>
          </cell>
          <cell r="E135">
            <v>0</v>
          </cell>
          <cell r="F135">
            <v>0</v>
          </cell>
          <cell r="G135">
            <v>0</v>
          </cell>
          <cell r="H135">
            <v>0</v>
          </cell>
          <cell r="I135">
            <v>0</v>
          </cell>
          <cell r="J135">
            <v>0</v>
          </cell>
          <cell r="K135">
            <v>0</v>
          </cell>
          <cell r="L135">
            <v>0</v>
          </cell>
        </row>
        <row r="136">
          <cell r="B136">
            <v>0</v>
          </cell>
          <cell r="C136">
            <v>0</v>
          </cell>
          <cell r="D136">
            <v>0</v>
          </cell>
          <cell r="E136">
            <v>0</v>
          </cell>
          <cell r="F136">
            <v>0</v>
          </cell>
          <cell r="G136">
            <v>0</v>
          </cell>
          <cell r="H136">
            <v>0</v>
          </cell>
          <cell r="I136">
            <v>0</v>
          </cell>
          <cell r="J136">
            <v>0</v>
          </cell>
          <cell r="K136">
            <v>0</v>
          </cell>
          <cell r="L136">
            <v>0</v>
          </cell>
        </row>
        <row r="137">
          <cell r="B137">
            <v>0</v>
          </cell>
          <cell r="C137">
            <v>0</v>
          </cell>
          <cell r="D137">
            <v>0</v>
          </cell>
          <cell r="E137">
            <v>0</v>
          </cell>
          <cell r="F137">
            <v>0</v>
          </cell>
          <cell r="G137">
            <v>0</v>
          </cell>
          <cell r="H137">
            <v>0</v>
          </cell>
          <cell r="I137">
            <v>0</v>
          </cell>
          <cell r="J137">
            <v>0</v>
          </cell>
          <cell r="K137">
            <v>0</v>
          </cell>
          <cell r="L137">
            <v>0</v>
          </cell>
        </row>
        <row r="138">
          <cell r="B138">
            <v>0</v>
          </cell>
          <cell r="C138">
            <v>0</v>
          </cell>
          <cell r="D138">
            <v>0</v>
          </cell>
          <cell r="E138">
            <v>0</v>
          </cell>
          <cell r="F138">
            <v>0</v>
          </cell>
          <cell r="G138">
            <v>0</v>
          </cell>
          <cell r="H138">
            <v>0</v>
          </cell>
          <cell r="I138">
            <v>0</v>
          </cell>
          <cell r="J138">
            <v>0</v>
          </cell>
          <cell r="K138">
            <v>0</v>
          </cell>
          <cell r="L138">
            <v>0</v>
          </cell>
        </row>
        <row r="139">
          <cell r="B139">
            <v>0</v>
          </cell>
          <cell r="C139">
            <v>0</v>
          </cell>
          <cell r="D139">
            <v>0</v>
          </cell>
          <cell r="E139">
            <v>0</v>
          </cell>
          <cell r="F139">
            <v>0</v>
          </cell>
          <cell r="G139">
            <v>0</v>
          </cell>
          <cell r="H139">
            <v>0</v>
          </cell>
          <cell r="I139">
            <v>0</v>
          </cell>
          <cell r="J139">
            <v>0</v>
          </cell>
          <cell r="K139">
            <v>0</v>
          </cell>
          <cell r="L139">
            <v>0</v>
          </cell>
        </row>
        <row r="140">
          <cell r="B140">
            <v>0</v>
          </cell>
          <cell r="C140">
            <v>0</v>
          </cell>
          <cell r="D140">
            <v>0</v>
          </cell>
          <cell r="E140">
            <v>0</v>
          </cell>
          <cell r="F140">
            <v>0</v>
          </cell>
          <cell r="G140">
            <v>0</v>
          </cell>
          <cell r="H140">
            <v>0</v>
          </cell>
          <cell r="I140">
            <v>0</v>
          </cell>
          <cell r="J140">
            <v>0</v>
          </cell>
          <cell r="K140">
            <v>0</v>
          </cell>
          <cell r="L140">
            <v>0</v>
          </cell>
        </row>
        <row r="141">
          <cell r="B141">
            <v>0</v>
          </cell>
          <cell r="C141">
            <v>0</v>
          </cell>
          <cell r="D141">
            <v>0</v>
          </cell>
          <cell r="E141">
            <v>0</v>
          </cell>
          <cell r="F141">
            <v>0</v>
          </cell>
          <cell r="G141">
            <v>0</v>
          </cell>
          <cell r="H141">
            <v>0</v>
          </cell>
          <cell r="I141">
            <v>0</v>
          </cell>
          <cell r="J141">
            <v>0</v>
          </cell>
          <cell r="K141">
            <v>0</v>
          </cell>
          <cell r="L141">
            <v>0</v>
          </cell>
        </row>
        <row r="142">
          <cell r="B142">
            <v>0</v>
          </cell>
          <cell r="C142">
            <v>0</v>
          </cell>
          <cell r="D142">
            <v>0</v>
          </cell>
          <cell r="E142">
            <v>0</v>
          </cell>
          <cell r="F142">
            <v>0</v>
          </cell>
          <cell r="G142">
            <v>0</v>
          </cell>
          <cell r="H142">
            <v>0</v>
          </cell>
          <cell r="I142">
            <v>0</v>
          </cell>
          <cell r="J142">
            <v>0</v>
          </cell>
          <cell r="K142">
            <v>0</v>
          </cell>
          <cell r="L142">
            <v>0</v>
          </cell>
        </row>
        <row r="143">
          <cell r="B143">
            <v>0</v>
          </cell>
          <cell r="C143">
            <v>0</v>
          </cell>
          <cell r="D143">
            <v>0</v>
          </cell>
          <cell r="E143">
            <v>0</v>
          </cell>
          <cell r="F143">
            <v>0</v>
          </cell>
          <cell r="G143">
            <v>0</v>
          </cell>
          <cell r="H143">
            <v>0</v>
          </cell>
          <cell r="I143">
            <v>0</v>
          </cell>
          <cell r="J143">
            <v>0</v>
          </cell>
          <cell r="K143">
            <v>0</v>
          </cell>
          <cell r="L143">
            <v>0</v>
          </cell>
        </row>
        <row r="144">
          <cell r="B144">
            <v>0</v>
          </cell>
          <cell r="C144">
            <v>0</v>
          </cell>
          <cell r="D144">
            <v>0</v>
          </cell>
          <cell r="E144">
            <v>0</v>
          </cell>
          <cell r="F144">
            <v>0</v>
          </cell>
          <cell r="G144">
            <v>0</v>
          </cell>
          <cell r="H144">
            <v>0</v>
          </cell>
          <cell r="I144">
            <v>0</v>
          </cell>
          <cell r="J144">
            <v>0</v>
          </cell>
          <cell r="K144">
            <v>0</v>
          </cell>
          <cell r="L144">
            <v>0</v>
          </cell>
        </row>
        <row r="145">
          <cell r="B145">
            <v>0</v>
          </cell>
          <cell r="C145">
            <v>0</v>
          </cell>
          <cell r="D145">
            <v>0</v>
          </cell>
          <cell r="E145">
            <v>0</v>
          </cell>
          <cell r="F145">
            <v>0</v>
          </cell>
          <cell r="G145">
            <v>0</v>
          </cell>
          <cell r="H145">
            <v>0</v>
          </cell>
          <cell r="I145">
            <v>0</v>
          </cell>
          <cell r="J145">
            <v>0</v>
          </cell>
          <cell r="K145">
            <v>0</v>
          </cell>
          <cell r="L145">
            <v>0</v>
          </cell>
        </row>
        <row r="146">
          <cell r="B146">
            <v>0</v>
          </cell>
          <cell r="C146">
            <v>0</v>
          </cell>
          <cell r="D146">
            <v>0</v>
          </cell>
          <cell r="E146">
            <v>0</v>
          </cell>
          <cell r="F146">
            <v>0</v>
          </cell>
          <cell r="G146">
            <v>0</v>
          </cell>
          <cell r="H146">
            <v>0</v>
          </cell>
          <cell r="I146">
            <v>0</v>
          </cell>
          <cell r="J146">
            <v>0</v>
          </cell>
          <cell r="K146">
            <v>0</v>
          </cell>
          <cell r="L146">
            <v>0</v>
          </cell>
        </row>
        <row r="147">
          <cell r="B147">
            <v>0</v>
          </cell>
          <cell r="C147">
            <v>0</v>
          </cell>
          <cell r="D147">
            <v>0</v>
          </cell>
          <cell r="E147">
            <v>0</v>
          </cell>
          <cell r="F147">
            <v>0</v>
          </cell>
          <cell r="G147">
            <v>0</v>
          </cell>
          <cell r="H147">
            <v>0</v>
          </cell>
          <cell r="I147">
            <v>0</v>
          </cell>
          <cell r="J147">
            <v>0</v>
          </cell>
          <cell r="K147">
            <v>0</v>
          </cell>
          <cell r="L147">
            <v>0</v>
          </cell>
        </row>
        <row r="148">
          <cell r="B148">
            <v>0</v>
          </cell>
          <cell r="C148">
            <v>0</v>
          </cell>
          <cell r="D148">
            <v>0</v>
          </cell>
          <cell r="E148">
            <v>0</v>
          </cell>
          <cell r="F148">
            <v>0</v>
          </cell>
          <cell r="G148">
            <v>0</v>
          </cell>
          <cell r="H148">
            <v>0</v>
          </cell>
          <cell r="I148">
            <v>0</v>
          </cell>
          <cell r="J148">
            <v>0</v>
          </cell>
          <cell r="K148">
            <v>0</v>
          </cell>
          <cell r="L148">
            <v>0</v>
          </cell>
        </row>
        <row r="149">
          <cell r="B149">
            <v>0</v>
          </cell>
          <cell r="C149">
            <v>0</v>
          </cell>
          <cell r="D149">
            <v>0</v>
          </cell>
          <cell r="E149">
            <v>0</v>
          </cell>
          <cell r="F149">
            <v>0</v>
          </cell>
          <cell r="G149">
            <v>0</v>
          </cell>
          <cell r="H149">
            <v>0</v>
          </cell>
          <cell r="I149">
            <v>0</v>
          </cell>
          <cell r="J149">
            <v>0</v>
          </cell>
          <cell r="K149">
            <v>0</v>
          </cell>
          <cell r="L149">
            <v>0</v>
          </cell>
        </row>
        <row r="150">
          <cell r="B150">
            <v>0</v>
          </cell>
          <cell r="C150">
            <v>0</v>
          </cell>
          <cell r="D150">
            <v>0</v>
          </cell>
          <cell r="E150">
            <v>0</v>
          </cell>
          <cell r="F150">
            <v>0</v>
          </cell>
          <cell r="G150">
            <v>0</v>
          </cell>
          <cell r="H150">
            <v>0</v>
          </cell>
          <cell r="I150">
            <v>0</v>
          </cell>
          <cell r="J150">
            <v>0</v>
          </cell>
          <cell r="K150">
            <v>0</v>
          </cell>
          <cell r="L150">
            <v>0</v>
          </cell>
        </row>
        <row r="151">
          <cell r="B151">
            <v>0</v>
          </cell>
          <cell r="C151">
            <v>0</v>
          </cell>
          <cell r="D151">
            <v>0</v>
          </cell>
          <cell r="E151">
            <v>0</v>
          </cell>
          <cell r="F151">
            <v>0</v>
          </cell>
          <cell r="G151">
            <v>0</v>
          </cell>
          <cell r="H151">
            <v>0</v>
          </cell>
          <cell r="I151">
            <v>0</v>
          </cell>
          <cell r="J151">
            <v>0</v>
          </cell>
          <cell r="K151">
            <v>0</v>
          </cell>
          <cell r="L151">
            <v>0</v>
          </cell>
        </row>
        <row r="152">
          <cell r="B152">
            <v>0</v>
          </cell>
          <cell r="C152">
            <v>0</v>
          </cell>
          <cell r="D152">
            <v>0</v>
          </cell>
          <cell r="E152">
            <v>0</v>
          </cell>
          <cell r="F152">
            <v>0</v>
          </cell>
          <cell r="G152">
            <v>0</v>
          </cell>
          <cell r="H152">
            <v>0</v>
          </cell>
          <cell r="I152">
            <v>0</v>
          </cell>
          <cell r="J152">
            <v>0</v>
          </cell>
          <cell r="K152">
            <v>0</v>
          </cell>
          <cell r="L152">
            <v>0</v>
          </cell>
        </row>
        <row r="153">
          <cell r="B153">
            <v>0</v>
          </cell>
          <cell r="C153">
            <v>0</v>
          </cell>
          <cell r="D153">
            <v>0</v>
          </cell>
          <cell r="E153">
            <v>0</v>
          </cell>
          <cell r="F153">
            <v>0</v>
          </cell>
          <cell r="G153">
            <v>0</v>
          </cell>
          <cell r="H153">
            <v>0</v>
          </cell>
          <cell r="I153">
            <v>0</v>
          </cell>
          <cell r="J153">
            <v>0</v>
          </cell>
          <cell r="K153">
            <v>0</v>
          </cell>
          <cell r="L153">
            <v>0</v>
          </cell>
        </row>
        <row r="154">
          <cell r="B154">
            <v>0</v>
          </cell>
          <cell r="C154">
            <v>0</v>
          </cell>
          <cell r="D154">
            <v>0</v>
          </cell>
          <cell r="E154">
            <v>0</v>
          </cell>
          <cell r="F154">
            <v>0</v>
          </cell>
          <cell r="G154">
            <v>0</v>
          </cell>
          <cell r="H154">
            <v>0</v>
          </cell>
          <cell r="I154">
            <v>0</v>
          </cell>
          <cell r="J154">
            <v>0</v>
          </cell>
          <cell r="K154">
            <v>0</v>
          </cell>
          <cell r="L154">
            <v>0</v>
          </cell>
        </row>
        <row r="155">
          <cell r="I155">
            <v>0</v>
          </cell>
          <cell r="J155">
            <v>0</v>
          </cell>
          <cell r="K155">
            <v>0</v>
          </cell>
          <cell r="L155">
            <v>0</v>
          </cell>
        </row>
        <row r="156">
          <cell r="I156">
            <v>0</v>
          </cell>
          <cell r="J156">
            <v>0</v>
          </cell>
          <cell r="K156">
            <v>0</v>
          </cell>
          <cell r="L156">
            <v>0</v>
          </cell>
        </row>
        <row r="157">
          <cell r="I157">
            <v>0</v>
          </cell>
          <cell r="J157">
            <v>0</v>
          </cell>
          <cell r="K157">
            <v>0</v>
          </cell>
          <cell r="L157">
            <v>0</v>
          </cell>
        </row>
        <row r="158">
          <cell r="I158">
            <v>0</v>
          </cell>
          <cell r="J158">
            <v>0</v>
          </cell>
          <cell r="K158">
            <v>0</v>
          </cell>
          <cell r="L158">
            <v>0</v>
          </cell>
        </row>
        <row r="159">
          <cell r="I159">
            <v>0</v>
          </cell>
          <cell r="J159">
            <v>0</v>
          </cell>
          <cell r="K159">
            <v>0</v>
          </cell>
          <cell r="L159">
            <v>0</v>
          </cell>
        </row>
        <row r="160">
          <cell r="I160">
            <v>0</v>
          </cell>
          <cell r="J160">
            <v>0</v>
          </cell>
          <cell r="K160">
            <v>0</v>
          </cell>
          <cell r="L160">
            <v>0</v>
          </cell>
        </row>
        <row r="161">
          <cell r="I161">
            <v>0</v>
          </cell>
          <cell r="J161">
            <v>0</v>
          </cell>
          <cell r="K161">
            <v>0</v>
          </cell>
          <cell r="L161">
            <v>0</v>
          </cell>
        </row>
        <row r="162">
          <cell r="I162">
            <v>0</v>
          </cell>
          <cell r="J162">
            <v>0</v>
          </cell>
          <cell r="K162">
            <v>0</v>
          </cell>
          <cell r="L162">
            <v>0</v>
          </cell>
        </row>
        <row r="163">
          <cell r="I163">
            <v>0</v>
          </cell>
          <cell r="J163">
            <v>0</v>
          </cell>
          <cell r="K163">
            <v>0</v>
          </cell>
          <cell r="L163">
            <v>0</v>
          </cell>
        </row>
        <row r="164">
          <cell r="I164">
            <v>0</v>
          </cell>
          <cell r="J164">
            <v>0</v>
          </cell>
          <cell r="K164">
            <v>0</v>
          </cell>
          <cell r="L164">
            <v>0</v>
          </cell>
        </row>
        <row r="165">
          <cell r="I165">
            <v>0</v>
          </cell>
          <cell r="J165">
            <v>0</v>
          </cell>
          <cell r="K165">
            <v>0</v>
          </cell>
          <cell r="L165">
            <v>0</v>
          </cell>
        </row>
        <row r="166">
          <cell r="I166">
            <v>0</v>
          </cell>
          <cell r="J166">
            <v>0</v>
          </cell>
          <cell r="K166">
            <v>0</v>
          </cell>
          <cell r="L166">
            <v>0</v>
          </cell>
        </row>
        <row r="167">
          <cell r="I167">
            <v>0</v>
          </cell>
          <cell r="J167">
            <v>0</v>
          </cell>
          <cell r="K167">
            <v>0</v>
          </cell>
          <cell r="L167">
            <v>0</v>
          </cell>
        </row>
        <row r="168">
          <cell r="I168">
            <v>0</v>
          </cell>
          <cell r="J168">
            <v>0</v>
          </cell>
          <cell r="K168">
            <v>0</v>
          </cell>
          <cell r="L168">
            <v>0</v>
          </cell>
        </row>
        <row r="169">
          <cell r="I169">
            <v>0</v>
          </cell>
          <cell r="J169">
            <v>0</v>
          </cell>
          <cell r="K169">
            <v>0</v>
          </cell>
          <cell r="L169">
            <v>0</v>
          </cell>
        </row>
        <row r="170">
          <cell r="I170">
            <v>0</v>
          </cell>
          <cell r="J170">
            <v>0</v>
          </cell>
          <cell r="K170">
            <v>0</v>
          </cell>
          <cell r="L170">
            <v>0</v>
          </cell>
        </row>
        <row r="171">
          <cell r="I171">
            <v>0</v>
          </cell>
          <cell r="J171">
            <v>0</v>
          </cell>
          <cell r="K171">
            <v>0</v>
          </cell>
          <cell r="L171">
            <v>0</v>
          </cell>
        </row>
        <row r="172">
          <cell r="I172">
            <v>0</v>
          </cell>
          <cell r="J172">
            <v>0</v>
          </cell>
          <cell r="K172">
            <v>0</v>
          </cell>
          <cell r="L172">
            <v>0</v>
          </cell>
        </row>
        <row r="173">
          <cell r="I173">
            <v>0</v>
          </cell>
          <cell r="J173">
            <v>0</v>
          </cell>
          <cell r="K173">
            <v>0</v>
          </cell>
          <cell r="L173">
            <v>0</v>
          </cell>
        </row>
        <row r="174">
          <cell r="I174">
            <v>0</v>
          </cell>
          <cell r="J174">
            <v>0</v>
          </cell>
          <cell r="K174">
            <v>0</v>
          </cell>
          <cell r="L174">
            <v>0</v>
          </cell>
        </row>
        <row r="175">
          <cell r="I175">
            <v>0</v>
          </cell>
          <cell r="J175">
            <v>0</v>
          </cell>
          <cell r="K175">
            <v>0</v>
          </cell>
          <cell r="L175">
            <v>0</v>
          </cell>
        </row>
        <row r="176">
          <cell r="I176">
            <v>0</v>
          </cell>
          <cell r="J176">
            <v>0</v>
          </cell>
          <cell r="K176">
            <v>0</v>
          </cell>
          <cell r="L176">
            <v>0</v>
          </cell>
        </row>
        <row r="177">
          <cell r="I177">
            <v>0</v>
          </cell>
          <cell r="J177">
            <v>0</v>
          </cell>
          <cell r="K177">
            <v>0</v>
          </cell>
          <cell r="L177">
            <v>0</v>
          </cell>
        </row>
        <row r="178">
          <cell r="I178">
            <v>0</v>
          </cell>
          <cell r="J178">
            <v>0</v>
          </cell>
          <cell r="K178">
            <v>0</v>
          </cell>
          <cell r="L178">
            <v>0</v>
          </cell>
        </row>
        <row r="179">
          <cell r="I179">
            <v>0</v>
          </cell>
          <cell r="J179">
            <v>0</v>
          </cell>
          <cell r="K179">
            <v>0</v>
          </cell>
          <cell r="L179">
            <v>0</v>
          </cell>
        </row>
        <row r="180">
          <cell r="I180">
            <v>0</v>
          </cell>
          <cell r="J180">
            <v>0</v>
          </cell>
          <cell r="K180">
            <v>0</v>
          </cell>
          <cell r="L180">
            <v>0</v>
          </cell>
        </row>
        <row r="181">
          <cell r="I181">
            <v>0</v>
          </cell>
          <cell r="J181">
            <v>0</v>
          </cell>
          <cell r="K181">
            <v>0</v>
          </cell>
          <cell r="L181">
            <v>0</v>
          </cell>
        </row>
        <row r="182">
          <cell r="I182">
            <v>0</v>
          </cell>
          <cell r="J182">
            <v>0</v>
          </cell>
          <cell r="K182">
            <v>0</v>
          </cell>
          <cell r="L182">
            <v>0</v>
          </cell>
        </row>
        <row r="183">
          <cell r="I183">
            <v>0</v>
          </cell>
          <cell r="J183">
            <v>0</v>
          </cell>
          <cell r="K183">
            <v>0</v>
          </cell>
          <cell r="L183">
            <v>0</v>
          </cell>
        </row>
        <row r="184">
          <cell r="I184">
            <v>0</v>
          </cell>
          <cell r="J184">
            <v>0</v>
          </cell>
          <cell r="K184">
            <v>0</v>
          </cell>
          <cell r="L184">
            <v>0</v>
          </cell>
        </row>
        <row r="185">
          <cell r="I185">
            <v>0</v>
          </cell>
          <cell r="J185">
            <v>0</v>
          </cell>
          <cell r="K185">
            <v>0</v>
          </cell>
          <cell r="L185">
            <v>0</v>
          </cell>
        </row>
        <row r="186">
          <cell r="I186">
            <v>0</v>
          </cell>
          <cell r="J186">
            <v>0</v>
          </cell>
          <cell r="K186">
            <v>0</v>
          </cell>
          <cell r="L186">
            <v>0</v>
          </cell>
        </row>
        <row r="187">
          <cell r="I187">
            <v>0</v>
          </cell>
          <cell r="J187">
            <v>0</v>
          </cell>
          <cell r="K187">
            <v>0</v>
          </cell>
          <cell r="L187">
            <v>0</v>
          </cell>
        </row>
        <row r="188">
          <cell r="I188">
            <v>0</v>
          </cell>
          <cell r="J188">
            <v>0</v>
          </cell>
          <cell r="K188">
            <v>0</v>
          </cell>
          <cell r="L188">
            <v>0</v>
          </cell>
        </row>
        <row r="189">
          <cell r="I189">
            <v>0</v>
          </cell>
          <cell r="J189">
            <v>0</v>
          </cell>
          <cell r="K189">
            <v>0</v>
          </cell>
          <cell r="L189">
            <v>0</v>
          </cell>
        </row>
        <row r="190">
          <cell r="I190">
            <v>0</v>
          </cell>
          <cell r="J190">
            <v>0</v>
          </cell>
          <cell r="K190">
            <v>0</v>
          </cell>
          <cell r="L190">
            <v>0</v>
          </cell>
        </row>
        <row r="191">
          <cell r="I191">
            <v>0</v>
          </cell>
          <cell r="J191">
            <v>0</v>
          </cell>
          <cell r="K191">
            <v>0</v>
          </cell>
          <cell r="L191">
            <v>0</v>
          </cell>
        </row>
        <row r="192">
          <cell r="I192">
            <v>0</v>
          </cell>
          <cell r="J192">
            <v>0</v>
          </cell>
          <cell r="K192">
            <v>0</v>
          </cell>
          <cell r="L192">
            <v>0</v>
          </cell>
        </row>
        <row r="193">
          <cell r="I193">
            <v>0</v>
          </cell>
          <cell r="J193">
            <v>0</v>
          </cell>
          <cell r="K193">
            <v>0</v>
          </cell>
          <cell r="L193">
            <v>0</v>
          </cell>
        </row>
        <row r="194">
          <cell r="I194">
            <v>0</v>
          </cell>
          <cell r="J194">
            <v>0</v>
          </cell>
          <cell r="K194">
            <v>0</v>
          </cell>
          <cell r="L194">
            <v>0</v>
          </cell>
        </row>
        <row r="195">
          <cell r="I195">
            <v>0</v>
          </cell>
          <cell r="J195">
            <v>0</v>
          </cell>
          <cell r="K195">
            <v>0</v>
          </cell>
          <cell r="L195">
            <v>0</v>
          </cell>
        </row>
        <row r="196">
          <cell r="I196">
            <v>0</v>
          </cell>
          <cell r="J196">
            <v>0</v>
          </cell>
          <cell r="K196">
            <v>0</v>
          </cell>
          <cell r="L196">
            <v>0</v>
          </cell>
        </row>
        <row r="197">
          <cell r="I197">
            <v>0</v>
          </cell>
          <cell r="J197">
            <v>0</v>
          </cell>
          <cell r="K197">
            <v>0</v>
          </cell>
          <cell r="L197">
            <v>0</v>
          </cell>
        </row>
        <row r="198">
          <cell r="I198">
            <v>0</v>
          </cell>
          <cell r="J198">
            <v>0</v>
          </cell>
          <cell r="K198">
            <v>0</v>
          </cell>
          <cell r="L198">
            <v>0</v>
          </cell>
        </row>
        <row r="199">
          <cell r="I199">
            <v>0</v>
          </cell>
          <cell r="J199">
            <v>0</v>
          </cell>
          <cell r="K199">
            <v>0</v>
          </cell>
          <cell r="L199">
            <v>0</v>
          </cell>
        </row>
        <row r="200">
          <cell r="I200">
            <v>0</v>
          </cell>
          <cell r="J200">
            <v>0</v>
          </cell>
          <cell r="K200">
            <v>0</v>
          </cell>
          <cell r="L200">
            <v>0</v>
          </cell>
        </row>
        <row r="201">
          <cell r="I201">
            <v>0</v>
          </cell>
          <cell r="J201">
            <v>0</v>
          </cell>
          <cell r="K201">
            <v>0</v>
          </cell>
          <cell r="L201">
            <v>0</v>
          </cell>
        </row>
        <row r="202">
          <cell r="I202">
            <v>0</v>
          </cell>
          <cell r="J202">
            <v>0</v>
          </cell>
          <cell r="K202">
            <v>0</v>
          </cell>
          <cell r="L202">
            <v>0</v>
          </cell>
        </row>
        <row r="203">
          <cell r="I203">
            <v>0</v>
          </cell>
          <cell r="J203">
            <v>0</v>
          </cell>
          <cell r="K203">
            <v>0</v>
          </cell>
          <cell r="L203">
            <v>0</v>
          </cell>
        </row>
        <row r="204">
          <cell r="I204">
            <v>0</v>
          </cell>
          <cell r="J204">
            <v>0</v>
          </cell>
          <cell r="K204">
            <v>0</v>
          </cell>
          <cell r="L204">
            <v>0</v>
          </cell>
        </row>
        <row r="205">
          <cell r="I205">
            <v>0</v>
          </cell>
          <cell r="J205">
            <v>0</v>
          </cell>
          <cell r="K205">
            <v>0</v>
          </cell>
          <cell r="L205">
            <v>0</v>
          </cell>
        </row>
        <row r="206">
          <cell r="I206">
            <v>0</v>
          </cell>
          <cell r="J206">
            <v>0</v>
          </cell>
          <cell r="K206">
            <v>0</v>
          </cell>
          <cell r="L206">
            <v>0</v>
          </cell>
        </row>
        <row r="207">
          <cell r="I207">
            <v>0</v>
          </cell>
          <cell r="J207">
            <v>0</v>
          </cell>
          <cell r="K207">
            <v>0</v>
          </cell>
          <cell r="L207">
            <v>0</v>
          </cell>
        </row>
        <row r="208">
          <cell r="I208">
            <v>0</v>
          </cell>
          <cell r="J208">
            <v>0</v>
          </cell>
          <cell r="K208">
            <v>0</v>
          </cell>
          <cell r="L208">
            <v>0</v>
          </cell>
        </row>
        <row r="209">
          <cell r="I209">
            <v>0</v>
          </cell>
          <cell r="J209">
            <v>0</v>
          </cell>
          <cell r="K209">
            <v>0</v>
          </cell>
          <cell r="L209">
            <v>0</v>
          </cell>
        </row>
        <row r="210">
          <cell r="I210">
            <v>0</v>
          </cell>
          <cell r="J210">
            <v>0</v>
          </cell>
          <cell r="K210">
            <v>0</v>
          </cell>
          <cell r="L210">
            <v>0</v>
          </cell>
        </row>
        <row r="211">
          <cell r="I211">
            <v>0</v>
          </cell>
          <cell r="J211">
            <v>0</v>
          </cell>
          <cell r="K211">
            <v>0</v>
          </cell>
          <cell r="L211">
            <v>0</v>
          </cell>
        </row>
        <row r="212">
          <cell r="I212">
            <v>0</v>
          </cell>
          <cell r="J212">
            <v>0</v>
          </cell>
          <cell r="K212">
            <v>0</v>
          </cell>
          <cell r="L212">
            <v>0</v>
          </cell>
        </row>
        <row r="213">
          <cell r="I213">
            <v>0</v>
          </cell>
          <cell r="J213">
            <v>0</v>
          </cell>
          <cell r="K213">
            <v>0</v>
          </cell>
          <cell r="L213">
            <v>0</v>
          </cell>
        </row>
        <row r="214">
          <cell r="I214">
            <v>0</v>
          </cell>
          <cell r="J214">
            <v>0</v>
          </cell>
          <cell r="K214">
            <v>0</v>
          </cell>
          <cell r="L214">
            <v>0</v>
          </cell>
        </row>
        <row r="215">
          <cell r="I215">
            <v>0</v>
          </cell>
          <cell r="J215">
            <v>0</v>
          </cell>
          <cell r="K215">
            <v>0</v>
          </cell>
          <cell r="L215">
            <v>0</v>
          </cell>
        </row>
        <row r="216">
          <cell r="I216">
            <v>0</v>
          </cell>
          <cell r="J216">
            <v>0</v>
          </cell>
          <cell r="K216">
            <v>0</v>
          </cell>
          <cell r="L216">
            <v>0</v>
          </cell>
        </row>
        <row r="217">
          <cell r="I217">
            <v>0</v>
          </cell>
          <cell r="J217">
            <v>0</v>
          </cell>
          <cell r="K217">
            <v>0</v>
          </cell>
          <cell r="L217">
            <v>0</v>
          </cell>
        </row>
        <row r="218">
          <cell r="I218">
            <v>0</v>
          </cell>
          <cell r="J218">
            <v>0</v>
          </cell>
          <cell r="K218">
            <v>0</v>
          </cell>
          <cell r="L218">
            <v>0</v>
          </cell>
        </row>
        <row r="219">
          <cell r="I219">
            <v>0</v>
          </cell>
          <cell r="J219">
            <v>0</v>
          </cell>
          <cell r="K219">
            <v>0</v>
          </cell>
          <cell r="L219">
            <v>0</v>
          </cell>
        </row>
        <row r="220">
          <cell r="I220">
            <v>0</v>
          </cell>
          <cell r="J220">
            <v>0</v>
          </cell>
          <cell r="K220">
            <v>0</v>
          </cell>
          <cell r="L220">
            <v>0</v>
          </cell>
        </row>
        <row r="221">
          <cell r="I221">
            <v>0</v>
          </cell>
          <cell r="J221">
            <v>0</v>
          </cell>
          <cell r="K221">
            <v>0</v>
          </cell>
          <cell r="L221">
            <v>0</v>
          </cell>
        </row>
        <row r="222">
          <cell r="I222">
            <v>0</v>
          </cell>
          <cell r="J222">
            <v>0</v>
          </cell>
          <cell r="K222">
            <v>0</v>
          </cell>
          <cell r="L222">
            <v>0</v>
          </cell>
        </row>
        <row r="223">
          <cell r="I223">
            <v>0</v>
          </cell>
          <cell r="J223">
            <v>0</v>
          </cell>
          <cell r="K223">
            <v>0</v>
          </cell>
          <cell r="L223">
            <v>0</v>
          </cell>
        </row>
        <row r="224">
          <cell r="I224">
            <v>0</v>
          </cell>
          <cell r="J224">
            <v>0</v>
          </cell>
          <cell r="K224">
            <v>0</v>
          </cell>
          <cell r="L224">
            <v>0</v>
          </cell>
        </row>
        <row r="225">
          <cell r="I225">
            <v>0</v>
          </cell>
          <cell r="J225">
            <v>0</v>
          </cell>
          <cell r="K225">
            <v>0</v>
          </cell>
          <cell r="L225">
            <v>0</v>
          </cell>
        </row>
        <row r="226">
          <cell r="I226">
            <v>0</v>
          </cell>
          <cell r="J226">
            <v>0</v>
          </cell>
          <cell r="K226">
            <v>0</v>
          </cell>
          <cell r="L226">
            <v>0</v>
          </cell>
        </row>
        <row r="227">
          <cell r="I227">
            <v>0</v>
          </cell>
          <cell r="J227">
            <v>0</v>
          </cell>
          <cell r="K227">
            <v>0</v>
          </cell>
          <cell r="L227">
            <v>0</v>
          </cell>
        </row>
        <row r="228">
          <cell r="I228">
            <v>0</v>
          </cell>
          <cell r="J228">
            <v>0</v>
          </cell>
          <cell r="K228">
            <v>0</v>
          </cell>
          <cell r="L228">
            <v>0</v>
          </cell>
        </row>
        <row r="229">
          <cell r="I229">
            <v>0</v>
          </cell>
          <cell r="J229">
            <v>0</v>
          </cell>
          <cell r="K229">
            <v>0</v>
          </cell>
          <cell r="L229">
            <v>0</v>
          </cell>
        </row>
        <row r="230">
          <cell r="I230">
            <v>0</v>
          </cell>
          <cell r="J230">
            <v>0</v>
          </cell>
          <cell r="K230">
            <v>0</v>
          </cell>
          <cell r="L230">
            <v>0</v>
          </cell>
        </row>
        <row r="231">
          <cell r="I231">
            <v>0</v>
          </cell>
          <cell r="J231">
            <v>0</v>
          </cell>
          <cell r="K231">
            <v>0</v>
          </cell>
          <cell r="L231">
            <v>0</v>
          </cell>
        </row>
        <row r="232">
          <cell r="I232">
            <v>0</v>
          </cell>
          <cell r="J232">
            <v>0</v>
          </cell>
          <cell r="K232">
            <v>0</v>
          </cell>
          <cell r="L232">
            <v>0</v>
          </cell>
        </row>
        <row r="233">
          <cell r="I233">
            <v>0</v>
          </cell>
          <cell r="J233">
            <v>0</v>
          </cell>
          <cell r="K233">
            <v>0</v>
          </cell>
          <cell r="L233">
            <v>0</v>
          </cell>
        </row>
        <row r="234">
          <cell r="I234">
            <v>0</v>
          </cell>
          <cell r="J234">
            <v>0</v>
          </cell>
          <cell r="K234">
            <v>0</v>
          </cell>
          <cell r="L234">
            <v>0</v>
          </cell>
        </row>
        <row r="235">
          <cell r="I235">
            <v>0</v>
          </cell>
          <cell r="J235">
            <v>0</v>
          </cell>
          <cell r="K235">
            <v>0</v>
          </cell>
          <cell r="L235">
            <v>0</v>
          </cell>
        </row>
        <row r="236">
          <cell r="I236">
            <v>0</v>
          </cell>
          <cell r="J236">
            <v>0</v>
          </cell>
          <cell r="K236">
            <v>0</v>
          </cell>
          <cell r="L236">
            <v>0</v>
          </cell>
        </row>
        <row r="237">
          <cell r="I237">
            <v>0</v>
          </cell>
          <cell r="J237">
            <v>0</v>
          </cell>
          <cell r="K237">
            <v>0</v>
          </cell>
          <cell r="L237">
            <v>0</v>
          </cell>
        </row>
        <row r="238">
          <cell r="I238">
            <v>0</v>
          </cell>
          <cell r="J238">
            <v>0</v>
          </cell>
          <cell r="K238">
            <v>0</v>
          </cell>
          <cell r="L238">
            <v>0</v>
          </cell>
        </row>
        <row r="239">
          <cell r="I239">
            <v>0</v>
          </cell>
          <cell r="J239">
            <v>0</v>
          </cell>
          <cell r="K239">
            <v>0</v>
          </cell>
          <cell r="L239">
            <v>0</v>
          </cell>
        </row>
        <row r="240">
          <cell r="I240">
            <v>0</v>
          </cell>
          <cell r="J240">
            <v>0</v>
          </cell>
          <cell r="K240">
            <v>0</v>
          </cell>
          <cell r="L240">
            <v>0</v>
          </cell>
        </row>
        <row r="241">
          <cell r="I241">
            <v>0</v>
          </cell>
          <cell r="J241">
            <v>0</v>
          </cell>
          <cell r="K241">
            <v>0</v>
          </cell>
          <cell r="L241">
            <v>0</v>
          </cell>
        </row>
        <row r="242">
          <cell r="I242">
            <v>0</v>
          </cell>
          <cell r="J242">
            <v>0</v>
          </cell>
          <cell r="K242">
            <v>0</v>
          </cell>
          <cell r="L242">
            <v>0</v>
          </cell>
        </row>
        <row r="243">
          <cell r="I243">
            <v>0</v>
          </cell>
          <cell r="J243">
            <v>0</v>
          </cell>
          <cell r="K243">
            <v>0</v>
          </cell>
          <cell r="L243">
            <v>0</v>
          </cell>
        </row>
        <row r="244">
          <cell r="I244">
            <v>0</v>
          </cell>
          <cell r="J244">
            <v>0</v>
          </cell>
          <cell r="K244">
            <v>0</v>
          </cell>
          <cell r="L244">
            <v>0</v>
          </cell>
        </row>
        <row r="245">
          <cell r="I245">
            <v>0</v>
          </cell>
          <cell r="J245">
            <v>0</v>
          </cell>
          <cell r="K245">
            <v>0</v>
          </cell>
          <cell r="L245">
            <v>0</v>
          </cell>
        </row>
        <row r="246">
          <cell r="I246">
            <v>0</v>
          </cell>
          <cell r="J246">
            <v>0</v>
          </cell>
          <cell r="K246">
            <v>0</v>
          </cell>
          <cell r="L246">
            <v>0</v>
          </cell>
        </row>
        <row r="247">
          <cell r="I247">
            <v>0</v>
          </cell>
          <cell r="J247">
            <v>0</v>
          </cell>
          <cell r="K247">
            <v>0</v>
          </cell>
          <cell r="L247">
            <v>0</v>
          </cell>
        </row>
        <row r="248">
          <cell r="I248">
            <v>0</v>
          </cell>
          <cell r="J248">
            <v>0</v>
          </cell>
          <cell r="K248">
            <v>0</v>
          </cell>
          <cell r="L248">
            <v>0</v>
          </cell>
        </row>
        <row r="249">
          <cell r="I249">
            <v>0</v>
          </cell>
          <cell r="J249">
            <v>0</v>
          </cell>
          <cell r="K249">
            <v>0</v>
          </cell>
          <cell r="L249">
            <v>0</v>
          </cell>
        </row>
        <row r="250">
          <cell r="I250">
            <v>0</v>
          </cell>
          <cell r="J250">
            <v>0</v>
          </cell>
          <cell r="K250">
            <v>0</v>
          </cell>
          <cell r="L250">
            <v>0</v>
          </cell>
        </row>
        <row r="251">
          <cell r="I251">
            <v>0</v>
          </cell>
          <cell r="J251">
            <v>0</v>
          </cell>
          <cell r="K251">
            <v>0</v>
          </cell>
          <cell r="L251">
            <v>0</v>
          </cell>
        </row>
        <row r="252">
          <cell r="I252">
            <v>0</v>
          </cell>
          <cell r="J252">
            <v>0</v>
          </cell>
          <cell r="K252">
            <v>0</v>
          </cell>
          <cell r="L252">
            <v>0</v>
          </cell>
        </row>
        <row r="253">
          <cell r="I253">
            <v>0</v>
          </cell>
          <cell r="J253">
            <v>0</v>
          </cell>
          <cell r="K253">
            <v>0</v>
          </cell>
          <cell r="L253">
            <v>0</v>
          </cell>
        </row>
        <row r="254">
          <cell r="I254">
            <v>0</v>
          </cell>
          <cell r="J254">
            <v>0</v>
          </cell>
          <cell r="K254">
            <v>0</v>
          </cell>
          <cell r="L254">
            <v>0</v>
          </cell>
        </row>
        <row r="255">
          <cell r="I255">
            <v>0</v>
          </cell>
          <cell r="J255">
            <v>0</v>
          </cell>
          <cell r="K255">
            <v>0</v>
          </cell>
          <cell r="L255">
            <v>0</v>
          </cell>
        </row>
        <row r="256">
          <cell r="I256">
            <v>0</v>
          </cell>
          <cell r="J256">
            <v>0</v>
          </cell>
          <cell r="K256">
            <v>0</v>
          </cell>
          <cell r="L256">
            <v>0</v>
          </cell>
        </row>
        <row r="257">
          <cell r="I257">
            <v>0</v>
          </cell>
          <cell r="J257">
            <v>0</v>
          </cell>
          <cell r="K257">
            <v>0</v>
          </cell>
          <cell r="L257">
            <v>0</v>
          </cell>
        </row>
        <row r="258">
          <cell r="I258">
            <v>0</v>
          </cell>
          <cell r="J258">
            <v>0</v>
          </cell>
          <cell r="K258">
            <v>0</v>
          </cell>
          <cell r="L258">
            <v>0</v>
          </cell>
        </row>
        <row r="259">
          <cell r="I259">
            <v>0</v>
          </cell>
          <cell r="J259">
            <v>0</v>
          </cell>
          <cell r="K259">
            <v>0</v>
          </cell>
          <cell r="L259">
            <v>0</v>
          </cell>
        </row>
        <row r="260">
          <cell r="I260">
            <v>0</v>
          </cell>
          <cell r="J260">
            <v>0</v>
          </cell>
          <cell r="K260">
            <v>0</v>
          </cell>
          <cell r="L260">
            <v>0</v>
          </cell>
        </row>
        <row r="261">
          <cell r="I261">
            <v>0</v>
          </cell>
          <cell r="J261">
            <v>0</v>
          </cell>
          <cell r="K261">
            <v>0</v>
          </cell>
          <cell r="L261">
            <v>0</v>
          </cell>
        </row>
        <row r="262">
          <cell r="I262">
            <v>0</v>
          </cell>
          <cell r="J262">
            <v>0</v>
          </cell>
          <cell r="K262">
            <v>0</v>
          </cell>
          <cell r="L262">
            <v>0</v>
          </cell>
        </row>
        <row r="263">
          <cell r="I263">
            <v>0</v>
          </cell>
          <cell r="J263">
            <v>0</v>
          </cell>
          <cell r="K263">
            <v>0</v>
          </cell>
          <cell r="L263">
            <v>0</v>
          </cell>
        </row>
        <row r="264">
          <cell r="I264">
            <v>0</v>
          </cell>
          <cell r="J264">
            <v>0</v>
          </cell>
          <cell r="K264">
            <v>0</v>
          </cell>
          <cell r="L264">
            <v>0</v>
          </cell>
        </row>
        <row r="265">
          <cell r="I265">
            <v>0</v>
          </cell>
          <cell r="J265">
            <v>0</v>
          </cell>
          <cell r="K265">
            <v>0</v>
          </cell>
          <cell r="L265">
            <v>0</v>
          </cell>
        </row>
        <row r="266">
          <cell r="I266">
            <v>0</v>
          </cell>
          <cell r="J266">
            <v>0</v>
          </cell>
          <cell r="K266">
            <v>0</v>
          </cell>
          <cell r="L266">
            <v>0</v>
          </cell>
        </row>
        <row r="267">
          <cell r="I267">
            <v>0</v>
          </cell>
          <cell r="J267">
            <v>0</v>
          </cell>
          <cell r="K267">
            <v>0</v>
          </cell>
          <cell r="L267">
            <v>0</v>
          </cell>
        </row>
        <row r="268">
          <cell r="I268">
            <v>0</v>
          </cell>
          <cell r="J268">
            <v>0</v>
          </cell>
          <cell r="K268">
            <v>0</v>
          </cell>
          <cell r="L268">
            <v>0</v>
          </cell>
        </row>
        <row r="269">
          <cell r="I269">
            <v>0</v>
          </cell>
          <cell r="J269">
            <v>0</v>
          </cell>
          <cell r="K269">
            <v>0</v>
          </cell>
          <cell r="L269">
            <v>0</v>
          </cell>
        </row>
        <row r="270">
          <cell r="I270">
            <v>0</v>
          </cell>
          <cell r="J270">
            <v>0</v>
          </cell>
          <cell r="K270">
            <v>0</v>
          </cell>
          <cell r="L270">
            <v>0</v>
          </cell>
        </row>
        <row r="271">
          <cell r="I271">
            <v>0</v>
          </cell>
          <cell r="J271">
            <v>0</v>
          </cell>
          <cell r="K271">
            <v>0</v>
          </cell>
          <cell r="L271">
            <v>0</v>
          </cell>
        </row>
        <row r="272">
          <cell r="I272">
            <v>0</v>
          </cell>
          <cell r="J272">
            <v>0</v>
          </cell>
          <cell r="K272">
            <v>0</v>
          </cell>
          <cell r="L272">
            <v>0</v>
          </cell>
        </row>
        <row r="273">
          <cell r="I273">
            <v>0</v>
          </cell>
          <cell r="J273">
            <v>0</v>
          </cell>
          <cell r="K273">
            <v>0</v>
          </cell>
          <cell r="L273">
            <v>0</v>
          </cell>
        </row>
        <row r="274">
          <cell r="I274">
            <v>0</v>
          </cell>
          <cell r="J274">
            <v>0</v>
          </cell>
          <cell r="K274">
            <v>0</v>
          </cell>
          <cell r="L274">
            <v>0</v>
          </cell>
        </row>
        <row r="275">
          <cell r="I275">
            <v>0</v>
          </cell>
          <cell r="J275">
            <v>0</v>
          </cell>
          <cell r="K275">
            <v>0</v>
          </cell>
          <cell r="L275">
            <v>0</v>
          </cell>
        </row>
        <row r="276">
          <cell r="I276">
            <v>0</v>
          </cell>
          <cell r="J276">
            <v>0</v>
          </cell>
          <cell r="K276">
            <v>0</v>
          </cell>
          <cell r="L276">
            <v>0</v>
          </cell>
        </row>
        <row r="277">
          <cell r="I277">
            <v>0</v>
          </cell>
          <cell r="J277">
            <v>0</v>
          </cell>
          <cell r="K277">
            <v>0</v>
          </cell>
          <cell r="L277">
            <v>0</v>
          </cell>
        </row>
        <row r="278">
          <cell r="I278">
            <v>0</v>
          </cell>
          <cell r="J278">
            <v>0</v>
          </cell>
          <cell r="K278">
            <v>0</v>
          </cell>
          <cell r="L278">
            <v>0</v>
          </cell>
        </row>
        <row r="279">
          <cell r="I279">
            <v>0</v>
          </cell>
          <cell r="J279">
            <v>0</v>
          </cell>
          <cell r="K279">
            <v>0</v>
          </cell>
          <cell r="L279">
            <v>0</v>
          </cell>
        </row>
        <row r="280">
          <cell r="I280">
            <v>0</v>
          </cell>
          <cell r="J280">
            <v>0</v>
          </cell>
          <cell r="K280">
            <v>0</v>
          </cell>
          <cell r="L280">
            <v>0</v>
          </cell>
        </row>
        <row r="281">
          <cell r="I281">
            <v>0</v>
          </cell>
          <cell r="J281">
            <v>0</v>
          </cell>
          <cell r="K281">
            <v>0</v>
          </cell>
          <cell r="L281">
            <v>0</v>
          </cell>
        </row>
        <row r="282">
          <cell r="I282">
            <v>0</v>
          </cell>
          <cell r="J282">
            <v>0</v>
          </cell>
          <cell r="K282">
            <v>0</v>
          </cell>
          <cell r="L282">
            <v>0</v>
          </cell>
        </row>
        <row r="283">
          <cell r="I283">
            <v>0</v>
          </cell>
          <cell r="J283">
            <v>0</v>
          </cell>
          <cell r="K283">
            <v>0</v>
          </cell>
          <cell r="L283">
            <v>0</v>
          </cell>
        </row>
        <row r="284">
          <cell r="I284">
            <v>0</v>
          </cell>
          <cell r="J284">
            <v>0</v>
          </cell>
          <cell r="K284">
            <v>0</v>
          </cell>
          <cell r="L284">
            <v>0</v>
          </cell>
        </row>
        <row r="285">
          <cell r="I285">
            <v>0</v>
          </cell>
          <cell r="J285">
            <v>0</v>
          </cell>
          <cell r="K285">
            <v>0</v>
          </cell>
          <cell r="L285">
            <v>0</v>
          </cell>
        </row>
        <row r="286">
          <cell r="I286">
            <v>0</v>
          </cell>
          <cell r="J286">
            <v>0</v>
          </cell>
          <cell r="K286">
            <v>0</v>
          </cell>
          <cell r="L286">
            <v>0</v>
          </cell>
        </row>
        <row r="287">
          <cell r="I287">
            <v>0</v>
          </cell>
          <cell r="J287">
            <v>0</v>
          </cell>
          <cell r="K287">
            <v>0</v>
          </cell>
          <cell r="L287">
            <v>0</v>
          </cell>
        </row>
        <row r="288">
          <cell r="I288">
            <v>0</v>
          </cell>
          <cell r="J288">
            <v>0</v>
          </cell>
          <cell r="K288">
            <v>0</v>
          </cell>
          <cell r="L288">
            <v>0</v>
          </cell>
        </row>
        <row r="289">
          <cell r="I289">
            <v>0</v>
          </cell>
          <cell r="J289">
            <v>0</v>
          </cell>
          <cell r="K289">
            <v>0</v>
          </cell>
          <cell r="L289">
            <v>0</v>
          </cell>
        </row>
        <row r="290">
          <cell r="I290">
            <v>0</v>
          </cell>
          <cell r="J290">
            <v>0</v>
          </cell>
          <cell r="K290">
            <v>0</v>
          </cell>
          <cell r="L290">
            <v>0</v>
          </cell>
        </row>
        <row r="291">
          <cell r="I291">
            <v>0</v>
          </cell>
          <cell r="J291">
            <v>0</v>
          </cell>
          <cell r="K291">
            <v>0</v>
          </cell>
          <cell r="L291">
            <v>0</v>
          </cell>
        </row>
        <row r="292">
          <cell r="I292">
            <v>0</v>
          </cell>
          <cell r="J292">
            <v>0</v>
          </cell>
          <cell r="K292">
            <v>0</v>
          </cell>
          <cell r="L292">
            <v>0</v>
          </cell>
        </row>
        <row r="293">
          <cell r="I293">
            <v>0</v>
          </cell>
          <cell r="J293">
            <v>0</v>
          </cell>
          <cell r="K293">
            <v>0</v>
          </cell>
          <cell r="L293">
            <v>0</v>
          </cell>
        </row>
        <row r="294">
          <cell r="I294">
            <v>0</v>
          </cell>
          <cell r="J294">
            <v>0</v>
          </cell>
          <cell r="K294">
            <v>0</v>
          </cell>
          <cell r="L294">
            <v>0</v>
          </cell>
        </row>
        <row r="295">
          <cell r="I295">
            <v>0</v>
          </cell>
          <cell r="J295">
            <v>0</v>
          </cell>
          <cell r="K295">
            <v>0</v>
          </cell>
          <cell r="L295">
            <v>0</v>
          </cell>
        </row>
        <row r="296">
          <cell r="I296">
            <v>0</v>
          </cell>
          <cell r="J296">
            <v>0</v>
          </cell>
          <cell r="K296">
            <v>0</v>
          </cell>
          <cell r="L296">
            <v>0</v>
          </cell>
        </row>
        <row r="297">
          <cell r="I297">
            <v>0</v>
          </cell>
          <cell r="J297">
            <v>0</v>
          </cell>
          <cell r="K297">
            <v>0</v>
          </cell>
          <cell r="L297">
            <v>0</v>
          </cell>
        </row>
        <row r="298">
          <cell r="I298">
            <v>0</v>
          </cell>
          <cell r="J298">
            <v>0</v>
          </cell>
          <cell r="K298">
            <v>0</v>
          </cell>
          <cell r="L298">
            <v>0</v>
          </cell>
        </row>
        <row r="299">
          <cell r="I299">
            <v>0</v>
          </cell>
          <cell r="J299">
            <v>0</v>
          </cell>
          <cell r="K299">
            <v>0</v>
          </cell>
          <cell r="L299">
            <v>0</v>
          </cell>
        </row>
        <row r="300">
          <cell r="I300">
            <v>0</v>
          </cell>
          <cell r="J300">
            <v>0</v>
          </cell>
          <cell r="K300">
            <v>0</v>
          </cell>
          <cell r="L300">
            <v>0</v>
          </cell>
        </row>
        <row r="301">
          <cell r="I301">
            <v>0</v>
          </cell>
          <cell r="J301">
            <v>0</v>
          </cell>
          <cell r="K301">
            <v>0</v>
          </cell>
          <cell r="L301">
            <v>0</v>
          </cell>
        </row>
        <row r="302">
          <cell r="I302">
            <v>0</v>
          </cell>
          <cell r="J302">
            <v>0</v>
          </cell>
          <cell r="K302">
            <v>0</v>
          </cell>
          <cell r="L302">
            <v>0</v>
          </cell>
        </row>
        <row r="303">
          <cell r="I303">
            <v>0</v>
          </cell>
          <cell r="J303">
            <v>0</v>
          </cell>
          <cell r="K303">
            <v>0</v>
          </cell>
          <cell r="L303">
            <v>0</v>
          </cell>
        </row>
        <row r="304">
          <cell r="I304">
            <v>0</v>
          </cell>
          <cell r="J304">
            <v>0</v>
          </cell>
          <cell r="K304">
            <v>0</v>
          </cell>
          <cell r="L304">
            <v>0</v>
          </cell>
        </row>
        <row r="305">
          <cell r="I305">
            <v>0</v>
          </cell>
          <cell r="J305">
            <v>0</v>
          </cell>
          <cell r="K305">
            <v>0</v>
          </cell>
          <cell r="L305">
            <v>0</v>
          </cell>
        </row>
        <row r="306">
          <cell r="I306">
            <v>0</v>
          </cell>
          <cell r="J306">
            <v>0</v>
          </cell>
          <cell r="K306">
            <v>0</v>
          </cell>
          <cell r="L306">
            <v>0</v>
          </cell>
        </row>
        <row r="307">
          <cell r="I307">
            <v>0</v>
          </cell>
          <cell r="J307">
            <v>0</v>
          </cell>
          <cell r="K307">
            <v>0</v>
          </cell>
          <cell r="L307">
            <v>0</v>
          </cell>
        </row>
        <row r="308">
          <cell r="I308">
            <v>0</v>
          </cell>
          <cell r="J308">
            <v>0</v>
          </cell>
          <cell r="K308">
            <v>0</v>
          </cell>
          <cell r="L308">
            <v>0</v>
          </cell>
        </row>
        <row r="309">
          <cell r="I309">
            <v>0</v>
          </cell>
          <cell r="J309">
            <v>0</v>
          </cell>
          <cell r="K309">
            <v>0</v>
          </cell>
          <cell r="L309">
            <v>0</v>
          </cell>
        </row>
        <row r="310">
          <cell r="I310">
            <v>0</v>
          </cell>
          <cell r="J310">
            <v>0</v>
          </cell>
          <cell r="K310">
            <v>0</v>
          </cell>
          <cell r="L310">
            <v>0</v>
          </cell>
        </row>
        <row r="311">
          <cell r="I311">
            <v>0</v>
          </cell>
          <cell r="J311">
            <v>0</v>
          </cell>
          <cell r="K311">
            <v>0</v>
          </cell>
          <cell r="L311">
            <v>0</v>
          </cell>
        </row>
        <row r="312">
          <cell r="I312">
            <v>0</v>
          </cell>
          <cell r="J312">
            <v>0</v>
          </cell>
          <cell r="K312">
            <v>0</v>
          </cell>
          <cell r="L312">
            <v>0</v>
          </cell>
        </row>
        <row r="313">
          <cell r="I313">
            <v>0</v>
          </cell>
          <cell r="J313">
            <v>0</v>
          </cell>
          <cell r="K313">
            <v>0</v>
          </cell>
          <cell r="L313">
            <v>0</v>
          </cell>
        </row>
        <row r="314">
          <cell r="I314">
            <v>0</v>
          </cell>
          <cell r="J314">
            <v>0</v>
          </cell>
          <cell r="K314">
            <v>0</v>
          </cell>
          <cell r="L314">
            <v>0</v>
          </cell>
        </row>
        <row r="315">
          <cell r="I315">
            <v>0</v>
          </cell>
          <cell r="J315">
            <v>0</v>
          </cell>
          <cell r="K315">
            <v>0</v>
          </cell>
          <cell r="L315">
            <v>0</v>
          </cell>
        </row>
        <row r="316">
          <cell r="I316">
            <v>0</v>
          </cell>
          <cell r="J316">
            <v>0</v>
          </cell>
          <cell r="K316">
            <v>0</v>
          </cell>
          <cell r="L316">
            <v>0</v>
          </cell>
        </row>
        <row r="317">
          <cell r="I317">
            <v>0</v>
          </cell>
          <cell r="J317">
            <v>0</v>
          </cell>
          <cell r="K317">
            <v>0</v>
          </cell>
          <cell r="L317">
            <v>0</v>
          </cell>
        </row>
        <row r="318">
          <cell r="I318">
            <v>0</v>
          </cell>
          <cell r="J318">
            <v>0</v>
          </cell>
          <cell r="K318">
            <v>0</v>
          </cell>
          <cell r="L318">
            <v>0</v>
          </cell>
        </row>
        <row r="319">
          <cell r="I319">
            <v>0</v>
          </cell>
          <cell r="J319">
            <v>0</v>
          </cell>
          <cell r="K319">
            <v>0</v>
          </cell>
          <cell r="L319">
            <v>0</v>
          </cell>
        </row>
        <row r="320">
          <cell r="I320">
            <v>0</v>
          </cell>
          <cell r="J320">
            <v>0</v>
          </cell>
          <cell r="K320">
            <v>0</v>
          </cell>
          <cell r="L320">
            <v>0</v>
          </cell>
        </row>
        <row r="321">
          <cell r="I321">
            <v>0</v>
          </cell>
          <cell r="J321">
            <v>0</v>
          </cell>
          <cell r="K321">
            <v>0</v>
          </cell>
          <cell r="L321">
            <v>0</v>
          </cell>
        </row>
        <row r="322">
          <cell r="I322">
            <v>0</v>
          </cell>
          <cell r="J322">
            <v>0</v>
          </cell>
          <cell r="K322">
            <v>0</v>
          </cell>
          <cell r="L322">
            <v>0</v>
          </cell>
        </row>
        <row r="323">
          <cell r="I323">
            <v>0</v>
          </cell>
          <cell r="J323">
            <v>0</v>
          </cell>
          <cell r="K323">
            <v>0</v>
          </cell>
          <cell r="L323">
            <v>0</v>
          </cell>
        </row>
        <row r="324">
          <cell r="I324">
            <v>0</v>
          </cell>
          <cell r="J324">
            <v>0</v>
          </cell>
          <cell r="K324">
            <v>0</v>
          </cell>
          <cell r="L324">
            <v>0</v>
          </cell>
        </row>
        <row r="325">
          <cell r="I325">
            <v>0</v>
          </cell>
          <cell r="J325">
            <v>0</v>
          </cell>
          <cell r="K325">
            <v>0</v>
          </cell>
          <cell r="L325">
            <v>0</v>
          </cell>
        </row>
        <row r="326">
          <cell r="I326">
            <v>0</v>
          </cell>
          <cell r="J326">
            <v>0</v>
          </cell>
          <cell r="K326">
            <v>0</v>
          </cell>
          <cell r="L326">
            <v>0</v>
          </cell>
        </row>
        <row r="327">
          <cell r="I327">
            <v>0</v>
          </cell>
          <cell r="J327">
            <v>0</v>
          </cell>
          <cell r="K327">
            <v>0</v>
          </cell>
          <cell r="L327">
            <v>0</v>
          </cell>
        </row>
        <row r="328">
          <cell r="I328">
            <v>0</v>
          </cell>
          <cell r="J328">
            <v>0</v>
          </cell>
          <cell r="K328">
            <v>0</v>
          </cell>
          <cell r="L328">
            <v>0</v>
          </cell>
        </row>
        <row r="329">
          <cell r="I329">
            <v>0</v>
          </cell>
          <cell r="J329">
            <v>0</v>
          </cell>
          <cell r="K329">
            <v>0</v>
          </cell>
          <cell r="L329">
            <v>0</v>
          </cell>
        </row>
        <row r="330">
          <cell r="I330">
            <v>0</v>
          </cell>
          <cell r="J330">
            <v>0</v>
          </cell>
          <cell r="K330">
            <v>0</v>
          </cell>
          <cell r="L330">
            <v>0</v>
          </cell>
        </row>
        <row r="331">
          <cell r="I331">
            <v>0</v>
          </cell>
          <cell r="J331">
            <v>0</v>
          </cell>
          <cell r="K331">
            <v>0</v>
          </cell>
          <cell r="L331">
            <v>0</v>
          </cell>
        </row>
        <row r="332">
          <cell r="I332">
            <v>0</v>
          </cell>
          <cell r="J332">
            <v>0</v>
          </cell>
          <cell r="K332">
            <v>0</v>
          </cell>
          <cell r="L332">
            <v>0</v>
          </cell>
        </row>
        <row r="333">
          <cell r="I333">
            <v>0</v>
          </cell>
          <cell r="J333">
            <v>0</v>
          </cell>
          <cell r="K333">
            <v>0</v>
          </cell>
          <cell r="L333">
            <v>0</v>
          </cell>
        </row>
        <row r="334">
          <cell r="I334">
            <v>0</v>
          </cell>
          <cell r="J334">
            <v>0</v>
          </cell>
          <cell r="K334">
            <v>0</v>
          </cell>
          <cell r="L334">
            <v>0</v>
          </cell>
        </row>
        <row r="335">
          <cell r="I335">
            <v>0</v>
          </cell>
          <cell r="J335">
            <v>0</v>
          </cell>
          <cell r="K335">
            <v>0</v>
          </cell>
          <cell r="L335">
            <v>0</v>
          </cell>
        </row>
        <row r="336">
          <cell r="I336">
            <v>0</v>
          </cell>
          <cell r="J336">
            <v>0</v>
          </cell>
          <cell r="K336">
            <v>0</v>
          </cell>
          <cell r="L336">
            <v>0</v>
          </cell>
        </row>
        <row r="337">
          <cell r="I337">
            <v>0</v>
          </cell>
          <cell r="J337">
            <v>0</v>
          </cell>
          <cell r="K337">
            <v>0</v>
          </cell>
          <cell r="L337">
            <v>0</v>
          </cell>
        </row>
        <row r="338">
          <cell r="I338">
            <v>0</v>
          </cell>
          <cell r="J338">
            <v>0</v>
          </cell>
          <cell r="K338">
            <v>0</v>
          </cell>
          <cell r="L338">
            <v>0</v>
          </cell>
        </row>
        <row r="339">
          <cell r="I339">
            <v>0</v>
          </cell>
          <cell r="J339">
            <v>0</v>
          </cell>
          <cell r="K339">
            <v>0</v>
          </cell>
          <cell r="L339">
            <v>0</v>
          </cell>
        </row>
        <row r="340">
          <cell r="I340">
            <v>0</v>
          </cell>
          <cell r="J340">
            <v>0</v>
          </cell>
          <cell r="K340">
            <v>0</v>
          </cell>
          <cell r="L340">
            <v>0</v>
          </cell>
        </row>
        <row r="341">
          <cell r="I341">
            <v>0</v>
          </cell>
          <cell r="J341">
            <v>0</v>
          </cell>
          <cell r="K341">
            <v>0</v>
          </cell>
          <cell r="L341">
            <v>0</v>
          </cell>
        </row>
        <row r="342">
          <cell r="I342">
            <v>0</v>
          </cell>
          <cell r="J342">
            <v>0</v>
          </cell>
          <cell r="K342">
            <v>0</v>
          </cell>
          <cell r="L342">
            <v>0</v>
          </cell>
        </row>
        <row r="343">
          <cell r="I343">
            <v>0</v>
          </cell>
          <cell r="J343">
            <v>0</v>
          </cell>
          <cell r="K343">
            <v>0</v>
          </cell>
          <cell r="L343">
            <v>0</v>
          </cell>
        </row>
        <row r="344">
          <cell r="I344">
            <v>0</v>
          </cell>
          <cell r="J344">
            <v>0</v>
          </cell>
          <cell r="K344">
            <v>0</v>
          </cell>
          <cell r="L344">
            <v>0</v>
          </cell>
        </row>
        <row r="345">
          <cell r="I345">
            <v>0</v>
          </cell>
          <cell r="J345">
            <v>0</v>
          </cell>
          <cell r="K345">
            <v>0</v>
          </cell>
          <cell r="L345">
            <v>0</v>
          </cell>
        </row>
        <row r="346">
          <cell r="I346">
            <v>0</v>
          </cell>
          <cell r="J346">
            <v>0</v>
          </cell>
          <cell r="K346">
            <v>0</v>
          </cell>
          <cell r="L346">
            <v>0</v>
          </cell>
        </row>
        <row r="347">
          <cell r="I347">
            <v>0</v>
          </cell>
          <cell r="J347">
            <v>0</v>
          </cell>
          <cell r="K347">
            <v>0</v>
          </cell>
          <cell r="L347">
            <v>0</v>
          </cell>
        </row>
        <row r="348">
          <cell r="I348">
            <v>0</v>
          </cell>
          <cell r="J348">
            <v>0</v>
          </cell>
          <cell r="K348">
            <v>0</v>
          </cell>
          <cell r="L348">
            <v>0</v>
          </cell>
        </row>
        <row r="349">
          <cell r="I349">
            <v>0</v>
          </cell>
          <cell r="J349">
            <v>0</v>
          </cell>
          <cell r="K349">
            <v>0</v>
          </cell>
          <cell r="L349">
            <v>0</v>
          </cell>
        </row>
        <row r="350">
          <cell r="I350">
            <v>0</v>
          </cell>
          <cell r="J350">
            <v>0</v>
          </cell>
          <cell r="K350">
            <v>0</v>
          </cell>
          <cell r="L350">
            <v>0</v>
          </cell>
        </row>
        <row r="351">
          <cell r="I351">
            <v>0</v>
          </cell>
          <cell r="J351">
            <v>0</v>
          </cell>
          <cell r="K351">
            <v>0</v>
          </cell>
          <cell r="L351">
            <v>0</v>
          </cell>
        </row>
        <row r="352">
          <cell r="I352">
            <v>0</v>
          </cell>
          <cell r="J352">
            <v>0</v>
          </cell>
          <cell r="K352">
            <v>0</v>
          </cell>
          <cell r="L352">
            <v>0</v>
          </cell>
        </row>
        <row r="353">
          <cell r="I353">
            <v>0</v>
          </cell>
          <cell r="J353">
            <v>0</v>
          </cell>
          <cell r="K353">
            <v>0</v>
          </cell>
          <cell r="L353">
            <v>0</v>
          </cell>
        </row>
        <row r="354">
          <cell r="I354">
            <v>0</v>
          </cell>
          <cell r="J354">
            <v>0</v>
          </cell>
          <cell r="K354">
            <v>0</v>
          </cell>
          <cell r="L354">
            <v>0</v>
          </cell>
        </row>
        <row r="355">
          <cell r="I355">
            <v>0</v>
          </cell>
          <cell r="J355">
            <v>0</v>
          </cell>
          <cell r="K355">
            <v>0</v>
          </cell>
          <cell r="L355">
            <v>0</v>
          </cell>
        </row>
        <row r="356">
          <cell r="I356">
            <v>0</v>
          </cell>
          <cell r="J356">
            <v>0</v>
          </cell>
          <cell r="K356">
            <v>0</v>
          </cell>
          <cell r="L356">
            <v>0</v>
          </cell>
        </row>
        <row r="357">
          <cell r="I357">
            <v>0</v>
          </cell>
          <cell r="J357">
            <v>0</v>
          </cell>
          <cell r="K357">
            <v>0</v>
          </cell>
          <cell r="L357">
            <v>0</v>
          </cell>
        </row>
        <row r="358">
          <cell r="I358">
            <v>0</v>
          </cell>
          <cell r="J358">
            <v>0</v>
          </cell>
          <cell r="K358">
            <v>0</v>
          </cell>
          <cell r="L358">
            <v>0</v>
          </cell>
        </row>
        <row r="359">
          <cell r="I359">
            <v>0</v>
          </cell>
          <cell r="J359">
            <v>0</v>
          </cell>
          <cell r="K359">
            <v>0</v>
          </cell>
          <cell r="L359">
            <v>0</v>
          </cell>
        </row>
        <row r="360">
          <cell r="I360">
            <v>0</v>
          </cell>
          <cell r="J360">
            <v>0</v>
          </cell>
          <cell r="K360">
            <v>0</v>
          </cell>
          <cell r="L360">
            <v>0</v>
          </cell>
        </row>
        <row r="361">
          <cell r="I361">
            <v>0</v>
          </cell>
          <cell r="J361">
            <v>0</v>
          </cell>
          <cell r="K361">
            <v>0</v>
          </cell>
          <cell r="L361">
            <v>0</v>
          </cell>
        </row>
        <row r="362">
          <cell r="I362">
            <v>0</v>
          </cell>
          <cell r="J362">
            <v>0</v>
          </cell>
          <cell r="K362">
            <v>0</v>
          </cell>
          <cell r="L362">
            <v>0</v>
          </cell>
        </row>
        <row r="363">
          <cell r="I363">
            <v>0</v>
          </cell>
          <cell r="J363">
            <v>0</v>
          </cell>
          <cell r="K363">
            <v>0</v>
          </cell>
          <cell r="L363">
            <v>0</v>
          </cell>
        </row>
        <row r="364">
          <cell r="I364">
            <v>0</v>
          </cell>
          <cell r="J364">
            <v>0</v>
          </cell>
          <cell r="K364">
            <v>0</v>
          </cell>
          <cell r="L364">
            <v>0</v>
          </cell>
        </row>
        <row r="365">
          <cell r="I365">
            <v>0</v>
          </cell>
          <cell r="J365">
            <v>0</v>
          </cell>
          <cell r="K365">
            <v>0</v>
          </cell>
          <cell r="L365">
            <v>0</v>
          </cell>
        </row>
        <row r="366">
          <cell r="I366">
            <v>0</v>
          </cell>
          <cell r="J366">
            <v>0</v>
          </cell>
          <cell r="K366">
            <v>0</v>
          </cell>
          <cell r="L366">
            <v>0</v>
          </cell>
        </row>
        <row r="367">
          <cell r="I367">
            <v>0</v>
          </cell>
          <cell r="J367">
            <v>0</v>
          </cell>
          <cell r="K367">
            <v>0</v>
          </cell>
          <cell r="L367">
            <v>0</v>
          </cell>
        </row>
        <row r="368">
          <cell r="I368">
            <v>0</v>
          </cell>
          <cell r="J368">
            <v>0</v>
          </cell>
          <cell r="K368">
            <v>0</v>
          </cell>
          <cell r="L368">
            <v>0</v>
          </cell>
        </row>
        <row r="369">
          <cell r="I369">
            <v>0</v>
          </cell>
          <cell r="J369">
            <v>0</v>
          </cell>
          <cell r="K369">
            <v>0</v>
          </cell>
          <cell r="L369">
            <v>0</v>
          </cell>
        </row>
        <row r="370">
          <cell r="I370">
            <v>0</v>
          </cell>
          <cell r="J370">
            <v>0</v>
          </cell>
          <cell r="K370">
            <v>0</v>
          </cell>
          <cell r="L370">
            <v>0</v>
          </cell>
        </row>
        <row r="371">
          <cell r="I371">
            <v>0</v>
          </cell>
          <cell r="J371">
            <v>0</v>
          </cell>
          <cell r="K371">
            <v>0</v>
          </cell>
          <cell r="L371">
            <v>0</v>
          </cell>
        </row>
        <row r="372">
          <cell r="I372">
            <v>0</v>
          </cell>
          <cell r="J372">
            <v>0</v>
          </cell>
          <cell r="K372">
            <v>0</v>
          </cell>
          <cell r="L372">
            <v>0</v>
          </cell>
        </row>
        <row r="373">
          <cell r="I373">
            <v>0</v>
          </cell>
          <cell r="J373">
            <v>0</v>
          </cell>
          <cell r="K373">
            <v>0</v>
          </cell>
          <cell r="L373">
            <v>0</v>
          </cell>
        </row>
        <row r="374">
          <cell r="I374">
            <v>0</v>
          </cell>
          <cell r="J374">
            <v>0</v>
          </cell>
          <cell r="K374">
            <v>0</v>
          </cell>
          <cell r="L374">
            <v>0</v>
          </cell>
        </row>
        <row r="375">
          <cell r="I375">
            <v>0</v>
          </cell>
          <cell r="J375">
            <v>0</v>
          </cell>
          <cell r="K375">
            <v>0</v>
          </cell>
          <cell r="L375">
            <v>0</v>
          </cell>
        </row>
        <row r="376">
          <cell r="I376">
            <v>0</v>
          </cell>
          <cell r="J376">
            <v>0</v>
          </cell>
          <cell r="K376">
            <v>0</v>
          </cell>
          <cell r="L376">
            <v>0</v>
          </cell>
        </row>
        <row r="377">
          <cell r="I377">
            <v>0</v>
          </cell>
          <cell r="J377">
            <v>0</v>
          </cell>
          <cell r="K377">
            <v>0</v>
          </cell>
          <cell r="L377">
            <v>0</v>
          </cell>
        </row>
        <row r="378">
          <cell r="I378">
            <v>0</v>
          </cell>
          <cell r="J378">
            <v>0</v>
          </cell>
          <cell r="K378">
            <v>0</v>
          </cell>
          <cell r="L378">
            <v>0</v>
          </cell>
        </row>
        <row r="379">
          <cell r="I379">
            <v>0</v>
          </cell>
          <cell r="J379">
            <v>0</v>
          </cell>
          <cell r="K379">
            <v>0</v>
          </cell>
          <cell r="L379">
            <v>0</v>
          </cell>
        </row>
        <row r="380">
          <cell r="I380">
            <v>0</v>
          </cell>
          <cell r="J380">
            <v>0</v>
          </cell>
          <cell r="K380">
            <v>0</v>
          </cell>
          <cell r="L380">
            <v>0</v>
          </cell>
        </row>
        <row r="381">
          <cell r="I381">
            <v>0</v>
          </cell>
          <cell r="J381">
            <v>0</v>
          </cell>
          <cell r="K381">
            <v>0</v>
          </cell>
          <cell r="L381">
            <v>0</v>
          </cell>
        </row>
        <row r="382">
          <cell r="I382">
            <v>0</v>
          </cell>
          <cell r="J382">
            <v>0</v>
          </cell>
          <cell r="K382">
            <v>0</v>
          </cell>
          <cell r="L382">
            <v>0</v>
          </cell>
        </row>
        <row r="383">
          <cell r="I383">
            <v>0</v>
          </cell>
          <cell r="J383">
            <v>0</v>
          </cell>
          <cell r="K383">
            <v>0</v>
          </cell>
          <cell r="L383">
            <v>0</v>
          </cell>
        </row>
        <row r="384">
          <cell r="I384">
            <v>0</v>
          </cell>
          <cell r="J384">
            <v>0</v>
          </cell>
          <cell r="K384">
            <v>0</v>
          </cell>
          <cell r="L384">
            <v>0</v>
          </cell>
        </row>
        <row r="385">
          <cell r="I385">
            <v>0</v>
          </cell>
          <cell r="J385">
            <v>0</v>
          </cell>
          <cell r="K385">
            <v>0</v>
          </cell>
          <cell r="L385">
            <v>0</v>
          </cell>
        </row>
        <row r="386">
          <cell r="I386">
            <v>0</v>
          </cell>
          <cell r="J386">
            <v>0</v>
          </cell>
          <cell r="K386">
            <v>0</v>
          </cell>
          <cell r="L386">
            <v>0</v>
          </cell>
        </row>
        <row r="387">
          <cell r="I387">
            <v>0</v>
          </cell>
          <cell r="J387">
            <v>0</v>
          </cell>
          <cell r="K387">
            <v>0</v>
          </cell>
          <cell r="L387">
            <v>0</v>
          </cell>
        </row>
        <row r="388">
          <cell r="I388">
            <v>0</v>
          </cell>
          <cell r="J388">
            <v>0</v>
          </cell>
          <cell r="K388">
            <v>0</v>
          </cell>
          <cell r="L388">
            <v>0</v>
          </cell>
        </row>
        <row r="389">
          <cell r="I389">
            <v>0</v>
          </cell>
          <cell r="J389">
            <v>0</v>
          </cell>
          <cell r="K389">
            <v>0</v>
          </cell>
          <cell r="L389">
            <v>0</v>
          </cell>
        </row>
        <row r="390">
          <cell r="I390">
            <v>0</v>
          </cell>
          <cell r="J390">
            <v>0</v>
          </cell>
          <cell r="K390">
            <v>0</v>
          </cell>
          <cell r="L390">
            <v>0</v>
          </cell>
        </row>
        <row r="391">
          <cell r="I391">
            <v>0</v>
          </cell>
          <cell r="J391">
            <v>0</v>
          </cell>
          <cell r="K391">
            <v>0</v>
          </cell>
          <cell r="L391">
            <v>0</v>
          </cell>
        </row>
        <row r="392">
          <cell r="I392">
            <v>0</v>
          </cell>
          <cell r="J392">
            <v>0</v>
          </cell>
          <cell r="K392">
            <v>0</v>
          </cell>
          <cell r="L392">
            <v>0</v>
          </cell>
        </row>
        <row r="393">
          <cell r="I393">
            <v>0</v>
          </cell>
          <cell r="J393">
            <v>0</v>
          </cell>
          <cell r="K393">
            <v>0</v>
          </cell>
          <cell r="L393">
            <v>0</v>
          </cell>
        </row>
        <row r="394">
          <cell r="I394">
            <v>0</v>
          </cell>
          <cell r="J394">
            <v>0</v>
          </cell>
          <cell r="K394">
            <v>0</v>
          </cell>
          <cell r="L394">
            <v>0</v>
          </cell>
        </row>
        <row r="395">
          <cell r="I395">
            <v>0</v>
          </cell>
          <cell r="J395">
            <v>0</v>
          </cell>
          <cell r="K395">
            <v>0</v>
          </cell>
          <cell r="L395">
            <v>0</v>
          </cell>
        </row>
        <row r="396">
          <cell r="I396">
            <v>0</v>
          </cell>
          <cell r="J396">
            <v>0</v>
          </cell>
          <cell r="K396">
            <v>0</v>
          </cell>
          <cell r="L396">
            <v>0</v>
          </cell>
        </row>
        <row r="397">
          <cell r="I397">
            <v>0</v>
          </cell>
          <cell r="J397">
            <v>0</v>
          </cell>
          <cell r="K397">
            <v>0</v>
          </cell>
          <cell r="L397">
            <v>0</v>
          </cell>
        </row>
        <row r="398">
          <cell r="I398">
            <v>0</v>
          </cell>
          <cell r="J398">
            <v>0</v>
          </cell>
          <cell r="K398">
            <v>0</v>
          </cell>
          <cell r="L398">
            <v>0</v>
          </cell>
        </row>
        <row r="399">
          <cell r="I399">
            <v>0</v>
          </cell>
          <cell r="J399">
            <v>0</v>
          </cell>
          <cell r="K399">
            <v>0</v>
          </cell>
          <cell r="L399">
            <v>0</v>
          </cell>
        </row>
        <row r="400">
          <cell r="I400">
            <v>0</v>
          </cell>
          <cell r="J400">
            <v>0</v>
          </cell>
          <cell r="K400">
            <v>0</v>
          </cell>
          <cell r="L400">
            <v>0</v>
          </cell>
        </row>
        <row r="401">
          <cell r="I401">
            <v>0</v>
          </cell>
          <cell r="J401">
            <v>0</v>
          </cell>
          <cell r="K401">
            <v>0</v>
          </cell>
          <cell r="L401">
            <v>0</v>
          </cell>
        </row>
        <row r="402">
          <cell r="I402">
            <v>0</v>
          </cell>
          <cell r="J402">
            <v>0</v>
          </cell>
          <cell r="K402">
            <v>0</v>
          </cell>
          <cell r="L402">
            <v>0</v>
          </cell>
        </row>
        <row r="403">
          <cell r="I403">
            <v>0</v>
          </cell>
          <cell r="J403">
            <v>0</v>
          </cell>
          <cell r="K403">
            <v>0</v>
          </cell>
          <cell r="L403">
            <v>0</v>
          </cell>
        </row>
        <row r="404">
          <cell r="I404">
            <v>0</v>
          </cell>
          <cell r="J404">
            <v>0</v>
          </cell>
          <cell r="K404">
            <v>0</v>
          </cell>
          <cell r="L404">
            <v>0</v>
          </cell>
        </row>
        <row r="405">
          <cell r="I405">
            <v>0</v>
          </cell>
          <cell r="J405">
            <v>0</v>
          </cell>
          <cell r="K405">
            <v>0</v>
          </cell>
          <cell r="L405">
            <v>0</v>
          </cell>
        </row>
        <row r="406">
          <cell r="I406">
            <v>0</v>
          </cell>
          <cell r="J406">
            <v>0</v>
          </cell>
          <cell r="K406">
            <v>0</v>
          </cell>
          <cell r="L406">
            <v>0</v>
          </cell>
        </row>
        <row r="407">
          <cell r="I407">
            <v>0</v>
          </cell>
          <cell r="J407">
            <v>0</v>
          </cell>
          <cell r="K407">
            <v>0</v>
          </cell>
          <cell r="L407">
            <v>0</v>
          </cell>
        </row>
        <row r="408">
          <cell r="I408">
            <v>0</v>
          </cell>
          <cell r="J408">
            <v>0</v>
          </cell>
          <cell r="K408">
            <v>0</v>
          </cell>
          <cell r="L408">
            <v>0</v>
          </cell>
        </row>
        <row r="409">
          <cell r="I409">
            <v>0</v>
          </cell>
          <cell r="J409">
            <v>0</v>
          </cell>
          <cell r="K409">
            <v>0</v>
          </cell>
          <cell r="L409">
            <v>0</v>
          </cell>
        </row>
        <row r="410">
          <cell r="I410">
            <v>0</v>
          </cell>
          <cell r="J410">
            <v>0</v>
          </cell>
          <cell r="K410">
            <v>0</v>
          </cell>
          <cell r="L410">
            <v>0</v>
          </cell>
        </row>
        <row r="411">
          <cell r="I411">
            <v>0</v>
          </cell>
          <cell r="J411">
            <v>0</v>
          </cell>
          <cell r="K411">
            <v>0</v>
          </cell>
          <cell r="L411">
            <v>0</v>
          </cell>
        </row>
        <row r="412">
          <cell r="I412">
            <v>0</v>
          </cell>
          <cell r="J412">
            <v>0</v>
          </cell>
          <cell r="K412">
            <v>0</v>
          </cell>
          <cell r="L412">
            <v>0</v>
          </cell>
        </row>
        <row r="413">
          <cell r="I413">
            <v>0</v>
          </cell>
          <cell r="J413">
            <v>0</v>
          </cell>
          <cell r="K413">
            <v>0</v>
          </cell>
          <cell r="L413">
            <v>0</v>
          </cell>
        </row>
        <row r="414">
          <cell r="I414">
            <v>0</v>
          </cell>
          <cell r="J414">
            <v>0</v>
          </cell>
          <cell r="K414">
            <v>0</v>
          </cell>
          <cell r="L414">
            <v>0</v>
          </cell>
        </row>
        <row r="415">
          <cell r="I415">
            <v>0</v>
          </cell>
          <cell r="J415">
            <v>0</v>
          </cell>
          <cell r="K415">
            <v>0</v>
          </cell>
          <cell r="L415">
            <v>0</v>
          </cell>
        </row>
        <row r="416">
          <cell r="I416">
            <v>0</v>
          </cell>
          <cell r="J416">
            <v>0</v>
          </cell>
          <cell r="K416">
            <v>0</v>
          </cell>
          <cell r="L416">
            <v>0</v>
          </cell>
        </row>
        <row r="417">
          <cell r="I417">
            <v>0</v>
          </cell>
          <cell r="J417">
            <v>0</v>
          </cell>
          <cell r="K417">
            <v>0</v>
          </cell>
          <cell r="L417">
            <v>0</v>
          </cell>
        </row>
        <row r="418">
          <cell r="I418">
            <v>0</v>
          </cell>
          <cell r="J418">
            <v>0</v>
          </cell>
          <cell r="K418">
            <v>0</v>
          </cell>
          <cell r="L418">
            <v>0</v>
          </cell>
        </row>
        <row r="419">
          <cell r="I419">
            <v>0</v>
          </cell>
          <cell r="J419">
            <v>0</v>
          </cell>
          <cell r="K419">
            <v>0</v>
          </cell>
          <cell r="L419">
            <v>0</v>
          </cell>
        </row>
        <row r="420">
          <cell r="I420">
            <v>0</v>
          </cell>
          <cell r="J420">
            <v>0</v>
          </cell>
          <cell r="K420">
            <v>0</v>
          </cell>
          <cell r="L420">
            <v>0</v>
          </cell>
        </row>
        <row r="421">
          <cell r="I421">
            <v>0</v>
          </cell>
          <cell r="J421">
            <v>0</v>
          </cell>
          <cell r="K421">
            <v>0</v>
          </cell>
          <cell r="L421">
            <v>0</v>
          </cell>
        </row>
        <row r="422">
          <cell r="I422">
            <v>0</v>
          </cell>
          <cell r="J422">
            <v>0</v>
          </cell>
          <cell r="K422">
            <v>0</v>
          </cell>
          <cell r="L422">
            <v>0</v>
          </cell>
        </row>
        <row r="423">
          <cell r="I423">
            <v>0</v>
          </cell>
          <cell r="J423">
            <v>0</v>
          </cell>
          <cell r="K423">
            <v>0</v>
          </cell>
          <cell r="L423">
            <v>0</v>
          </cell>
        </row>
        <row r="424">
          <cell r="I424">
            <v>0</v>
          </cell>
          <cell r="J424">
            <v>0</v>
          </cell>
          <cell r="K424">
            <v>0</v>
          </cell>
          <cell r="L424">
            <v>0</v>
          </cell>
        </row>
        <row r="425">
          <cell r="I425">
            <v>0</v>
          </cell>
          <cell r="J425">
            <v>0</v>
          </cell>
          <cell r="K425">
            <v>0</v>
          </cell>
          <cell r="L425">
            <v>0</v>
          </cell>
        </row>
        <row r="426">
          <cell r="I426">
            <v>0</v>
          </cell>
          <cell r="J426">
            <v>0</v>
          </cell>
          <cell r="K426">
            <v>0</v>
          </cell>
          <cell r="L426">
            <v>0</v>
          </cell>
        </row>
        <row r="427">
          <cell r="I427">
            <v>0</v>
          </cell>
          <cell r="J427">
            <v>0</v>
          </cell>
          <cell r="K427">
            <v>0</v>
          </cell>
          <cell r="L427">
            <v>0</v>
          </cell>
        </row>
        <row r="428">
          <cell r="I428">
            <v>0</v>
          </cell>
          <cell r="J428">
            <v>0</v>
          </cell>
          <cell r="K428">
            <v>0</v>
          </cell>
          <cell r="L428">
            <v>0</v>
          </cell>
        </row>
        <row r="429">
          <cell r="I429">
            <v>0</v>
          </cell>
          <cell r="J429">
            <v>0</v>
          </cell>
          <cell r="K429">
            <v>0</v>
          </cell>
          <cell r="L429">
            <v>0</v>
          </cell>
        </row>
        <row r="430">
          <cell r="I430">
            <v>0</v>
          </cell>
          <cell r="J430">
            <v>0</v>
          </cell>
          <cell r="K430">
            <v>0</v>
          </cell>
          <cell r="L430">
            <v>0</v>
          </cell>
        </row>
        <row r="431">
          <cell r="I431">
            <v>0</v>
          </cell>
          <cell r="J431">
            <v>0</v>
          </cell>
          <cell r="K431">
            <v>0</v>
          </cell>
          <cell r="L431">
            <v>0</v>
          </cell>
        </row>
        <row r="432">
          <cell r="I432">
            <v>0</v>
          </cell>
          <cell r="J432">
            <v>0</v>
          </cell>
          <cell r="K432">
            <v>0</v>
          </cell>
          <cell r="L432">
            <v>0</v>
          </cell>
        </row>
        <row r="433">
          <cell r="I433">
            <v>0</v>
          </cell>
          <cell r="J433">
            <v>0</v>
          </cell>
          <cell r="K433">
            <v>0</v>
          </cell>
          <cell r="L433">
            <v>0</v>
          </cell>
        </row>
        <row r="434">
          <cell r="I434">
            <v>0</v>
          </cell>
          <cell r="J434">
            <v>0</v>
          </cell>
          <cell r="K434">
            <v>0</v>
          </cell>
          <cell r="L434">
            <v>0</v>
          </cell>
        </row>
        <row r="435">
          <cell r="I435">
            <v>0</v>
          </cell>
          <cell r="J435">
            <v>0</v>
          </cell>
          <cell r="K435">
            <v>0</v>
          </cell>
          <cell r="L435">
            <v>0</v>
          </cell>
        </row>
        <row r="436">
          <cell r="I436">
            <v>0</v>
          </cell>
          <cell r="J436">
            <v>0</v>
          </cell>
          <cell r="K436">
            <v>0</v>
          </cell>
          <cell r="L436">
            <v>0</v>
          </cell>
        </row>
        <row r="437">
          <cell r="I437">
            <v>0</v>
          </cell>
          <cell r="J437">
            <v>0</v>
          </cell>
          <cell r="K437">
            <v>0</v>
          </cell>
          <cell r="L437">
            <v>0</v>
          </cell>
        </row>
        <row r="438">
          <cell r="I438">
            <v>0</v>
          </cell>
          <cell r="J438">
            <v>0</v>
          </cell>
          <cell r="K438">
            <v>0</v>
          </cell>
          <cell r="L438">
            <v>0</v>
          </cell>
        </row>
        <row r="439">
          <cell r="I439">
            <v>0</v>
          </cell>
          <cell r="J439">
            <v>0</v>
          </cell>
          <cell r="K439">
            <v>0</v>
          </cell>
          <cell r="L439">
            <v>0</v>
          </cell>
        </row>
        <row r="440">
          <cell r="I440">
            <v>0</v>
          </cell>
          <cell r="J440">
            <v>0</v>
          </cell>
          <cell r="K440">
            <v>0</v>
          </cell>
          <cell r="L440">
            <v>0</v>
          </cell>
        </row>
        <row r="441">
          <cell r="I441">
            <v>0</v>
          </cell>
          <cell r="J441">
            <v>0</v>
          </cell>
          <cell r="K441">
            <v>0</v>
          </cell>
          <cell r="L441">
            <v>0</v>
          </cell>
        </row>
        <row r="442">
          <cell r="I442">
            <v>0</v>
          </cell>
          <cell r="J442">
            <v>0</v>
          </cell>
          <cell r="K442">
            <v>0</v>
          </cell>
          <cell r="L442">
            <v>0</v>
          </cell>
        </row>
        <row r="443">
          <cell r="I443">
            <v>0</v>
          </cell>
          <cell r="J443">
            <v>0</v>
          </cell>
          <cell r="K443">
            <v>0</v>
          </cell>
          <cell r="L443">
            <v>0</v>
          </cell>
        </row>
        <row r="444">
          <cell r="I444">
            <v>0</v>
          </cell>
          <cell r="J444">
            <v>0</v>
          </cell>
          <cell r="K444">
            <v>0</v>
          </cell>
          <cell r="L444">
            <v>0</v>
          </cell>
        </row>
        <row r="445">
          <cell r="I445">
            <v>0</v>
          </cell>
          <cell r="J445">
            <v>0</v>
          </cell>
          <cell r="K445">
            <v>0</v>
          </cell>
          <cell r="L445">
            <v>0</v>
          </cell>
        </row>
        <row r="446">
          <cell r="I446">
            <v>0</v>
          </cell>
          <cell r="J446">
            <v>0</v>
          </cell>
          <cell r="K446">
            <v>0</v>
          </cell>
          <cell r="L446">
            <v>0</v>
          </cell>
        </row>
        <row r="447">
          <cell r="I447">
            <v>0</v>
          </cell>
          <cell r="J447">
            <v>0</v>
          </cell>
          <cell r="K447">
            <v>0</v>
          </cell>
          <cell r="L447">
            <v>0</v>
          </cell>
        </row>
        <row r="448">
          <cell r="I448">
            <v>0</v>
          </cell>
          <cell r="J448">
            <v>0</v>
          </cell>
          <cell r="K448">
            <v>0</v>
          </cell>
          <cell r="L448">
            <v>0</v>
          </cell>
        </row>
        <row r="449">
          <cell r="I449">
            <v>0</v>
          </cell>
          <cell r="J449">
            <v>0</v>
          </cell>
          <cell r="K449">
            <v>0</v>
          </cell>
          <cell r="L449">
            <v>0</v>
          </cell>
        </row>
        <row r="450">
          <cell r="I450">
            <v>0</v>
          </cell>
          <cell r="J450">
            <v>0</v>
          </cell>
          <cell r="K450">
            <v>0</v>
          </cell>
          <cell r="L450">
            <v>0</v>
          </cell>
        </row>
        <row r="451">
          <cell r="I451">
            <v>0</v>
          </cell>
          <cell r="J451">
            <v>0</v>
          </cell>
          <cell r="K451">
            <v>0</v>
          </cell>
          <cell r="L451">
            <v>0</v>
          </cell>
        </row>
        <row r="452">
          <cell r="I452">
            <v>0</v>
          </cell>
          <cell r="J452">
            <v>0</v>
          </cell>
          <cell r="K452">
            <v>0</v>
          </cell>
          <cell r="L452">
            <v>0</v>
          </cell>
        </row>
        <row r="453">
          <cell r="I453">
            <v>0</v>
          </cell>
          <cell r="J453">
            <v>0</v>
          </cell>
          <cell r="K453">
            <v>0</v>
          </cell>
          <cell r="L453">
            <v>0</v>
          </cell>
        </row>
        <row r="454">
          <cell r="I454">
            <v>0</v>
          </cell>
          <cell r="J454">
            <v>0</v>
          </cell>
          <cell r="K454">
            <v>0</v>
          </cell>
          <cell r="L454">
            <v>0</v>
          </cell>
        </row>
        <row r="455">
          <cell r="I455">
            <v>0</v>
          </cell>
          <cell r="J455">
            <v>0</v>
          </cell>
          <cell r="K455">
            <v>0</v>
          </cell>
          <cell r="L455">
            <v>0</v>
          </cell>
        </row>
        <row r="456">
          <cell r="I456">
            <v>0</v>
          </cell>
          <cell r="J456">
            <v>0</v>
          </cell>
          <cell r="K456">
            <v>0</v>
          </cell>
          <cell r="L456">
            <v>0</v>
          </cell>
        </row>
        <row r="457">
          <cell r="I457">
            <v>0</v>
          </cell>
          <cell r="J457">
            <v>0</v>
          </cell>
          <cell r="K457">
            <v>0</v>
          </cell>
          <cell r="L457">
            <v>0</v>
          </cell>
        </row>
        <row r="458">
          <cell r="I458">
            <v>0</v>
          </cell>
          <cell r="J458">
            <v>0</v>
          </cell>
          <cell r="K458">
            <v>0</v>
          </cell>
          <cell r="L458">
            <v>0</v>
          </cell>
        </row>
        <row r="459">
          <cell r="I459">
            <v>0</v>
          </cell>
          <cell r="J459">
            <v>0</v>
          </cell>
          <cell r="K459">
            <v>0</v>
          </cell>
          <cell r="L459">
            <v>0</v>
          </cell>
        </row>
        <row r="460">
          <cell r="I460">
            <v>0</v>
          </cell>
          <cell r="J460">
            <v>0</v>
          </cell>
          <cell r="K460">
            <v>0</v>
          </cell>
          <cell r="L460">
            <v>0</v>
          </cell>
        </row>
        <row r="461">
          <cell r="I461">
            <v>0</v>
          </cell>
          <cell r="J461">
            <v>0</v>
          </cell>
          <cell r="K461">
            <v>0</v>
          </cell>
          <cell r="L461">
            <v>0</v>
          </cell>
        </row>
        <row r="462">
          <cell r="I462">
            <v>0</v>
          </cell>
          <cell r="J462">
            <v>0</v>
          </cell>
          <cell r="K462">
            <v>0</v>
          </cell>
          <cell r="L462">
            <v>0</v>
          </cell>
        </row>
        <row r="463">
          <cell r="I463">
            <v>0</v>
          </cell>
          <cell r="J463">
            <v>0</v>
          </cell>
          <cell r="K463">
            <v>0</v>
          </cell>
          <cell r="L463">
            <v>0</v>
          </cell>
        </row>
        <row r="464">
          <cell r="I464">
            <v>0</v>
          </cell>
          <cell r="J464">
            <v>0</v>
          </cell>
          <cell r="K464">
            <v>0</v>
          </cell>
          <cell r="L464">
            <v>0</v>
          </cell>
        </row>
        <row r="465">
          <cell r="I465">
            <v>0</v>
          </cell>
          <cell r="J465">
            <v>0</v>
          </cell>
          <cell r="K465">
            <v>0</v>
          </cell>
          <cell r="L465">
            <v>0</v>
          </cell>
        </row>
        <row r="466">
          <cell r="I466">
            <v>0</v>
          </cell>
          <cell r="J466">
            <v>0</v>
          </cell>
          <cell r="K466">
            <v>0</v>
          </cell>
          <cell r="L466">
            <v>0</v>
          </cell>
        </row>
        <row r="467">
          <cell r="I467">
            <v>0</v>
          </cell>
          <cell r="J467">
            <v>0</v>
          </cell>
          <cell r="K467">
            <v>0</v>
          </cell>
          <cell r="L467">
            <v>0</v>
          </cell>
        </row>
        <row r="468">
          <cell r="I468">
            <v>0</v>
          </cell>
          <cell r="J468">
            <v>0</v>
          </cell>
          <cell r="K468">
            <v>0</v>
          </cell>
          <cell r="L468">
            <v>0</v>
          </cell>
        </row>
        <row r="469">
          <cell r="I469">
            <v>0</v>
          </cell>
          <cell r="J469">
            <v>0</v>
          </cell>
          <cell r="K469">
            <v>0</v>
          </cell>
          <cell r="L469">
            <v>0</v>
          </cell>
        </row>
        <row r="470">
          <cell r="I470">
            <v>0</v>
          </cell>
          <cell r="J470">
            <v>0</v>
          </cell>
          <cell r="K470">
            <v>0</v>
          </cell>
          <cell r="L470">
            <v>0</v>
          </cell>
        </row>
        <row r="471">
          <cell r="I471">
            <v>0</v>
          </cell>
          <cell r="J471">
            <v>0</v>
          </cell>
          <cell r="K471">
            <v>0</v>
          </cell>
          <cell r="L471">
            <v>0</v>
          </cell>
        </row>
        <row r="472">
          <cell r="I472">
            <v>0</v>
          </cell>
          <cell r="J472">
            <v>0</v>
          </cell>
          <cell r="K472">
            <v>0</v>
          </cell>
          <cell r="L472">
            <v>0</v>
          </cell>
        </row>
        <row r="473">
          <cell r="I473">
            <v>0</v>
          </cell>
          <cell r="J473">
            <v>0</v>
          </cell>
          <cell r="K473">
            <v>0</v>
          </cell>
          <cell r="L473">
            <v>0</v>
          </cell>
        </row>
        <row r="474">
          <cell r="I474">
            <v>0</v>
          </cell>
          <cell r="J474">
            <v>0</v>
          </cell>
          <cell r="K474">
            <v>0</v>
          </cell>
          <cell r="L474">
            <v>0</v>
          </cell>
        </row>
        <row r="475">
          <cell r="I475">
            <v>0</v>
          </cell>
          <cell r="J475">
            <v>0</v>
          </cell>
          <cell r="K475">
            <v>0</v>
          </cell>
          <cell r="L475">
            <v>0</v>
          </cell>
        </row>
        <row r="476">
          <cell r="I476">
            <v>0</v>
          </cell>
          <cell r="J476">
            <v>0</v>
          </cell>
          <cell r="K476">
            <v>0</v>
          </cell>
          <cell r="L476">
            <v>0</v>
          </cell>
        </row>
        <row r="477">
          <cell r="I477">
            <v>0</v>
          </cell>
          <cell r="J477">
            <v>0</v>
          </cell>
          <cell r="K477">
            <v>0</v>
          </cell>
          <cell r="L477">
            <v>0</v>
          </cell>
        </row>
        <row r="478">
          <cell r="I478">
            <v>0</v>
          </cell>
          <cell r="J478">
            <v>0</v>
          </cell>
          <cell r="K478">
            <v>0</v>
          </cell>
          <cell r="L478">
            <v>0</v>
          </cell>
        </row>
        <row r="479">
          <cell r="I479">
            <v>0</v>
          </cell>
          <cell r="J479">
            <v>0</v>
          </cell>
          <cell r="K479">
            <v>0</v>
          </cell>
          <cell r="L479">
            <v>0</v>
          </cell>
        </row>
        <row r="480">
          <cell r="I480">
            <v>0</v>
          </cell>
          <cell r="J480">
            <v>0</v>
          </cell>
          <cell r="K480">
            <v>0</v>
          </cell>
          <cell r="L480">
            <v>0</v>
          </cell>
        </row>
        <row r="481">
          <cell r="I481">
            <v>0</v>
          </cell>
          <cell r="J481">
            <v>0</v>
          </cell>
          <cell r="K481">
            <v>0</v>
          </cell>
          <cell r="L481">
            <v>0</v>
          </cell>
        </row>
        <row r="482">
          <cell r="I482">
            <v>0</v>
          </cell>
          <cell r="J482">
            <v>0</v>
          </cell>
          <cell r="K482">
            <v>0</v>
          </cell>
          <cell r="L482">
            <v>0</v>
          </cell>
        </row>
        <row r="483">
          <cell r="I483">
            <v>0</v>
          </cell>
          <cell r="J483">
            <v>0</v>
          </cell>
          <cell r="K483">
            <v>0</v>
          </cell>
          <cell r="L483">
            <v>0</v>
          </cell>
        </row>
        <row r="484">
          <cell r="I484">
            <v>0</v>
          </cell>
          <cell r="J484">
            <v>0</v>
          </cell>
          <cell r="K484">
            <v>0</v>
          </cell>
          <cell r="L484">
            <v>0</v>
          </cell>
        </row>
        <row r="485">
          <cell r="I485">
            <v>0</v>
          </cell>
          <cell r="J485">
            <v>0</v>
          </cell>
          <cell r="K485">
            <v>0</v>
          </cell>
          <cell r="L485">
            <v>0</v>
          </cell>
        </row>
        <row r="486">
          <cell r="I486">
            <v>0</v>
          </cell>
          <cell r="J486">
            <v>0</v>
          </cell>
          <cell r="K486">
            <v>0</v>
          </cell>
          <cell r="L486">
            <v>0</v>
          </cell>
        </row>
        <row r="487">
          <cell r="I487">
            <v>0</v>
          </cell>
          <cell r="J487">
            <v>0</v>
          </cell>
          <cell r="K487">
            <v>0</v>
          </cell>
          <cell r="L487">
            <v>0</v>
          </cell>
        </row>
        <row r="488">
          <cell r="I488">
            <v>0</v>
          </cell>
          <cell r="J488">
            <v>0</v>
          </cell>
          <cell r="K488">
            <v>0</v>
          </cell>
          <cell r="L488">
            <v>0</v>
          </cell>
        </row>
        <row r="489">
          <cell r="I489">
            <v>0</v>
          </cell>
          <cell r="J489">
            <v>0</v>
          </cell>
          <cell r="K489">
            <v>0</v>
          </cell>
          <cell r="L489">
            <v>0</v>
          </cell>
        </row>
        <row r="490">
          <cell r="I490">
            <v>0</v>
          </cell>
          <cell r="J490">
            <v>0</v>
          </cell>
          <cell r="K490">
            <v>0</v>
          </cell>
          <cell r="L490">
            <v>0</v>
          </cell>
        </row>
        <row r="491">
          <cell r="I491">
            <v>0</v>
          </cell>
          <cell r="J491">
            <v>0</v>
          </cell>
          <cell r="K491">
            <v>0</v>
          </cell>
          <cell r="L491">
            <v>0</v>
          </cell>
        </row>
        <row r="492">
          <cell r="I492">
            <v>0</v>
          </cell>
          <cell r="J492">
            <v>0</v>
          </cell>
          <cell r="K492">
            <v>0</v>
          </cell>
          <cell r="L492">
            <v>0</v>
          </cell>
        </row>
        <row r="493">
          <cell r="I493">
            <v>0</v>
          </cell>
          <cell r="J493">
            <v>0</v>
          </cell>
          <cell r="K493">
            <v>0</v>
          </cell>
          <cell r="L493">
            <v>0</v>
          </cell>
        </row>
        <row r="494">
          <cell r="I494">
            <v>0</v>
          </cell>
          <cell r="J494">
            <v>0</v>
          </cell>
          <cell r="K494">
            <v>0</v>
          </cell>
          <cell r="L494">
            <v>0</v>
          </cell>
        </row>
        <row r="495">
          <cell r="I495">
            <v>0</v>
          </cell>
          <cell r="J495">
            <v>0</v>
          </cell>
          <cell r="K495">
            <v>0</v>
          </cell>
          <cell r="L495">
            <v>0</v>
          </cell>
        </row>
        <row r="496">
          <cell r="I496">
            <v>0</v>
          </cell>
          <cell r="J496">
            <v>0</v>
          </cell>
          <cell r="K496">
            <v>0</v>
          </cell>
          <cell r="L496">
            <v>0</v>
          </cell>
        </row>
        <row r="497">
          <cell r="I497">
            <v>0</v>
          </cell>
          <cell r="J497">
            <v>0</v>
          </cell>
          <cell r="K497">
            <v>0</v>
          </cell>
          <cell r="L497">
            <v>0</v>
          </cell>
        </row>
        <row r="498">
          <cell r="I498">
            <v>0</v>
          </cell>
          <cell r="J498">
            <v>0</v>
          </cell>
          <cell r="K498">
            <v>0</v>
          </cell>
          <cell r="L498">
            <v>0</v>
          </cell>
        </row>
        <row r="499">
          <cell r="I499">
            <v>0</v>
          </cell>
          <cell r="J499">
            <v>0</v>
          </cell>
          <cell r="K499">
            <v>0</v>
          </cell>
          <cell r="L499">
            <v>0</v>
          </cell>
        </row>
        <row r="500">
          <cell r="I500">
            <v>0</v>
          </cell>
          <cell r="J500">
            <v>0</v>
          </cell>
          <cell r="K500">
            <v>0</v>
          </cell>
          <cell r="L500">
            <v>0</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Project Types"/>
      <sheetName val="PERSONNEL"/>
      <sheetName val="Salaries"/>
      <sheetName val="Scholarships"/>
      <sheetName val="Stipend calcs"/>
      <sheetName val="Stipends"/>
      <sheetName val="Increments"/>
      <sheetName val="Personnel calcs"/>
      <sheetName val="Years"/>
      <sheetName val="TEACHING"/>
      <sheetName val="Sheet1"/>
      <sheetName val="OTHER"/>
      <sheetName val="GUIDELINES"/>
    </sheetNames>
    <sheetDataSet>
      <sheetData sheetId="0">
        <row r="9">
          <cell r="E9">
            <v>42370</v>
          </cell>
        </row>
      </sheetData>
      <sheetData sheetId="1">
        <row r="2">
          <cell r="A2" t="str">
            <v>ARC</v>
          </cell>
        </row>
        <row r="3">
          <cell r="A3" t="str">
            <v>Other Category 1 Grant</v>
          </cell>
        </row>
        <row r="4">
          <cell r="A4" t="str">
            <v>Non-Category 1 Grant</v>
          </cell>
        </row>
        <row r="5">
          <cell r="A5" t="str">
            <v>Externally Funded Project</v>
          </cell>
        </row>
        <row r="6">
          <cell r="A6" t="str">
            <v>Internally Funded Project</v>
          </cell>
        </row>
      </sheetData>
      <sheetData sheetId="2"/>
      <sheetData sheetId="3">
        <row r="9">
          <cell r="A9" t="str">
            <v>HE01 Step 01</v>
          </cell>
        </row>
      </sheetData>
      <sheetData sheetId="4"/>
      <sheetData sheetId="5"/>
      <sheetData sheetId="6">
        <row r="10">
          <cell r="A10" t="str">
            <v>Australian Postgraduate Award Industry (APAI)</v>
          </cell>
        </row>
        <row r="11">
          <cell r="A11" t="str">
            <v>Australian Postgraduate Awards (APA)</v>
          </cell>
        </row>
        <row r="12">
          <cell r="A12" t="str">
            <v>NHMRC Gustav Nossal Stipend</v>
          </cell>
        </row>
        <row r="13">
          <cell r="A13" t="str">
            <v>NHMRC Medical/Dental Stipend</v>
          </cell>
        </row>
        <row r="14">
          <cell r="A14" t="str">
            <v>NHMRC Priority Stipend</v>
          </cell>
        </row>
        <row r="15">
          <cell r="A15" t="str">
            <v>NHRMC Standard Stipend</v>
          </cell>
        </row>
      </sheetData>
      <sheetData sheetId="7"/>
      <sheetData sheetId="8"/>
      <sheetData sheetId="9">
        <row r="1">
          <cell r="B1">
            <v>44742</v>
          </cell>
        </row>
      </sheetData>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Maintenance"/>
      <sheetName val="Documentation"/>
      <sheetName val="Guidelines"/>
      <sheetName val="1.COVERSHEET"/>
      <sheetName val="2.Direct Salaries"/>
      <sheetName val="3.Direct Non-Salary"/>
      <sheetName val="Summary Project Price"/>
      <sheetName val="Salary Schedule"/>
      <sheetName val="Salary data"/>
      <sheetName val="Tables"/>
      <sheetName val="List"/>
      <sheetName val="ACU Research Budget Tool 2017 v"/>
    </sheetNames>
    <sheetDataSet>
      <sheetData sheetId="0"/>
      <sheetData sheetId="1"/>
      <sheetData sheetId="2">
        <row r="7">
          <cell r="B7" t="str">
            <v>AUSTRALIAN CATHOLIC UNIVERSISTY</v>
          </cell>
        </row>
      </sheetData>
      <sheetData sheetId="3"/>
      <sheetData sheetId="4">
        <row r="15">
          <cell r="BD15">
            <v>0</v>
          </cell>
          <cell r="BE15">
            <v>0</v>
          </cell>
          <cell r="BF15">
            <v>0</v>
          </cell>
          <cell r="BI15">
            <v>175144.70699999999</v>
          </cell>
        </row>
      </sheetData>
      <sheetData sheetId="5">
        <row r="20">
          <cell r="K20">
            <v>0</v>
          </cell>
          <cell r="L20">
            <v>0</v>
          </cell>
        </row>
      </sheetData>
      <sheetData sheetId="6">
        <row r="16">
          <cell r="C16">
            <v>0</v>
          </cell>
        </row>
        <row r="22">
          <cell r="C22">
            <v>0</v>
          </cell>
        </row>
        <row r="32">
          <cell r="C32">
            <v>0</v>
          </cell>
          <cell r="E32">
            <v>0</v>
          </cell>
          <cell r="F32">
            <v>0</v>
          </cell>
          <cell r="O32">
            <v>175144.70699999999</v>
          </cell>
        </row>
      </sheetData>
      <sheetData sheetId="7">
        <row r="8">
          <cell r="I8">
            <v>0.17</v>
          </cell>
          <cell r="J8">
            <v>0.06</v>
          </cell>
          <cell r="K8">
            <v>0.01</v>
          </cell>
          <cell r="L8">
            <v>0.03</v>
          </cell>
          <cell r="R8">
            <v>0.16500000000000001</v>
          </cell>
          <cell r="W8">
            <v>0.16500000000000001</v>
          </cell>
        </row>
        <row r="10">
          <cell r="D10" t="str">
            <v>AC E Professorial Research Fellow10</v>
          </cell>
          <cell r="E10" t="str">
            <v>E</v>
          </cell>
          <cell r="F10" t="str">
            <v>Professor</v>
          </cell>
          <cell r="G10">
            <v>1</v>
          </cell>
          <cell r="H10">
            <v>171532</v>
          </cell>
          <cell r="I10">
            <v>29160.440000000002</v>
          </cell>
          <cell r="J10">
            <v>10291.92</v>
          </cell>
          <cell r="K10">
            <v>1715.32</v>
          </cell>
          <cell r="L10">
            <v>5145.96</v>
          </cell>
          <cell r="M10">
            <v>1370.3</v>
          </cell>
          <cell r="N10">
            <v>48053.921000000002</v>
          </cell>
          <cell r="O10">
            <v>219586</v>
          </cell>
          <cell r="Q10">
            <v>214415</v>
          </cell>
          <cell r="R10">
            <v>35378</v>
          </cell>
          <cell r="S10">
            <v>249793</v>
          </cell>
          <cell r="U10">
            <v>171532</v>
          </cell>
          <cell r="V10">
            <v>1370.3</v>
          </cell>
          <cell r="W10">
            <v>29899.3995</v>
          </cell>
          <cell r="X10">
            <v>201431.3995</v>
          </cell>
          <cell r="Z10">
            <v>29160.440000000002</v>
          </cell>
          <cell r="AA10">
            <v>10291.92</v>
          </cell>
          <cell r="AB10">
            <v>1715.32</v>
          </cell>
          <cell r="AC10">
            <v>5145.96</v>
          </cell>
          <cell r="AD10">
            <v>1370.3</v>
          </cell>
          <cell r="AE10">
            <v>48053.921000000002</v>
          </cell>
          <cell r="AF10">
            <v>219586</v>
          </cell>
          <cell r="AH10">
            <v>214415</v>
          </cell>
          <cell r="AI10">
            <v>35378</v>
          </cell>
          <cell r="AJ10">
            <v>249793</v>
          </cell>
          <cell r="AL10">
            <v>171532</v>
          </cell>
          <cell r="AM10">
            <v>1370.3</v>
          </cell>
          <cell r="AN10">
            <v>29899.3995</v>
          </cell>
          <cell r="AO10">
            <v>201431.3995</v>
          </cell>
        </row>
        <row r="11">
          <cell r="D11" t="str">
            <v>AC D Principal Research Fellow10</v>
          </cell>
          <cell r="E11" t="str">
            <v>D</v>
          </cell>
          <cell r="F11" t="str">
            <v>Reader &amp; A/Professor</v>
          </cell>
          <cell r="G11">
            <v>1</v>
          </cell>
          <cell r="H11">
            <v>133164</v>
          </cell>
          <cell r="I11">
            <v>22637.88</v>
          </cell>
          <cell r="J11">
            <v>7989.84</v>
          </cell>
          <cell r="K11">
            <v>1331.64</v>
          </cell>
          <cell r="L11">
            <v>3994.92</v>
          </cell>
          <cell r="M11">
            <v>1370.3</v>
          </cell>
          <cell r="N11">
            <v>37694.561000000002</v>
          </cell>
          <cell r="O11">
            <v>170859</v>
          </cell>
          <cell r="Q11">
            <v>166455</v>
          </cell>
          <cell r="R11">
            <v>27465</v>
          </cell>
          <cell r="S11">
            <v>193920</v>
          </cell>
          <cell r="U11">
            <v>133164</v>
          </cell>
          <cell r="V11">
            <v>1370.3</v>
          </cell>
          <cell r="W11">
            <v>23568.3995</v>
          </cell>
          <cell r="X11">
            <v>156732.3995</v>
          </cell>
          <cell r="Z11">
            <v>22637.88</v>
          </cell>
          <cell r="AA11">
            <v>7989.84</v>
          </cell>
          <cell r="AB11">
            <v>1331.64</v>
          </cell>
          <cell r="AC11">
            <v>3994.92</v>
          </cell>
          <cell r="AD11">
            <v>1370.3</v>
          </cell>
          <cell r="AE11">
            <v>37694.561000000002</v>
          </cell>
          <cell r="AF11">
            <v>170859</v>
          </cell>
          <cell r="AH11">
            <v>166455</v>
          </cell>
          <cell r="AI11">
            <v>27465</v>
          </cell>
          <cell r="AJ11">
            <v>193920</v>
          </cell>
          <cell r="AL11">
            <v>133164</v>
          </cell>
          <cell r="AM11">
            <v>1370.3</v>
          </cell>
          <cell r="AN11">
            <v>23568.3995</v>
          </cell>
          <cell r="AO11">
            <v>156732.3995</v>
          </cell>
        </row>
        <row r="12">
          <cell r="D12" t="str">
            <v>AC D Principal Research Fellow20</v>
          </cell>
          <cell r="G12">
            <v>2</v>
          </cell>
          <cell r="H12">
            <v>137673</v>
          </cell>
          <cell r="I12">
            <v>23404.410000000003</v>
          </cell>
          <cell r="J12">
            <v>8260.3799999999992</v>
          </cell>
          <cell r="K12">
            <v>1376.73</v>
          </cell>
          <cell r="L12">
            <v>4130.1899999999996</v>
          </cell>
          <cell r="M12">
            <v>1370.3</v>
          </cell>
          <cell r="N12">
            <v>38911.991000000009</v>
          </cell>
          <cell r="O12">
            <v>176585</v>
          </cell>
          <cell r="Q12">
            <v>172091</v>
          </cell>
          <cell r="R12">
            <v>28395</v>
          </cell>
          <cell r="S12">
            <v>200486</v>
          </cell>
          <cell r="U12">
            <v>137673</v>
          </cell>
          <cell r="V12">
            <v>1370.3</v>
          </cell>
          <cell r="W12">
            <v>24312.3995</v>
          </cell>
          <cell r="X12">
            <v>161985.3995</v>
          </cell>
          <cell r="Z12">
            <v>23404.410000000003</v>
          </cell>
          <cell r="AA12">
            <v>8260.3799999999992</v>
          </cell>
          <cell r="AB12">
            <v>1376.73</v>
          </cell>
          <cell r="AC12">
            <v>4130.1899999999996</v>
          </cell>
          <cell r="AD12">
            <v>1370.3</v>
          </cell>
          <cell r="AE12">
            <v>38911.991000000009</v>
          </cell>
          <cell r="AF12">
            <v>176585</v>
          </cell>
          <cell r="AH12">
            <v>172091</v>
          </cell>
          <cell r="AI12">
            <v>28395</v>
          </cell>
          <cell r="AJ12">
            <v>200486</v>
          </cell>
          <cell r="AL12">
            <v>137673</v>
          </cell>
          <cell r="AM12">
            <v>1370.3</v>
          </cell>
          <cell r="AN12">
            <v>24312.3995</v>
          </cell>
          <cell r="AO12">
            <v>161985.3995</v>
          </cell>
        </row>
        <row r="13">
          <cell r="D13" t="str">
            <v>AC D Principal Research Fellow30</v>
          </cell>
          <cell r="G13">
            <v>3</v>
          </cell>
          <cell r="H13">
            <v>142188</v>
          </cell>
          <cell r="I13">
            <v>24171.960000000003</v>
          </cell>
          <cell r="J13">
            <v>8531.2799999999988</v>
          </cell>
          <cell r="K13">
            <v>1421.88</v>
          </cell>
          <cell r="L13">
            <v>4265.6399999999994</v>
          </cell>
          <cell r="M13">
            <v>1370.3</v>
          </cell>
          <cell r="N13">
            <v>40131.041000000005</v>
          </cell>
          <cell r="O13">
            <v>182319</v>
          </cell>
          <cell r="Q13">
            <v>177735</v>
          </cell>
          <cell r="R13">
            <v>29326</v>
          </cell>
          <cell r="S13">
            <v>207061</v>
          </cell>
          <cell r="U13">
            <v>142188</v>
          </cell>
          <cell r="V13">
            <v>1370.3</v>
          </cell>
          <cell r="W13">
            <v>25057.3995</v>
          </cell>
          <cell r="X13">
            <v>167245.3995</v>
          </cell>
          <cell r="Z13">
            <v>24171.960000000003</v>
          </cell>
          <cell r="AA13">
            <v>8531.2799999999988</v>
          </cell>
          <cell r="AB13">
            <v>1421.88</v>
          </cell>
          <cell r="AC13">
            <v>4265.6399999999994</v>
          </cell>
          <cell r="AD13">
            <v>1370.3</v>
          </cell>
          <cell r="AE13">
            <v>40131.041000000005</v>
          </cell>
          <cell r="AF13">
            <v>182319</v>
          </cell>
          <cell r="AH13">
            <v>177735</v>
          </cell>
          <cell r="AI13">
            <v>29326</v>
          </cell>
          <cell r="AJ13">
            <v>207061</v>
          </cell>
          <cell r="AL13">
            <v>142188</v>
          </cell>
          <cell r="AM13">
            <v>1370.3</v>
          </cell>
          <cell r="AN13">
            <v>25057.3995</v>
          </cell>
          <cell r="AO13">
            <v>167245.3995</v>
          </cell>
        </row>
        <row r="14">
          <cell r="D14" t="str">
            <v>AC D Principal Research Fellow40</v>
          </cell>
          <cell r="G14">
            <v>4</v>
          </cell>
          <cell r="H14">
            <v>146702</v>
          </cell>
          <cell r="I14">
            <v>24939.34</v>
          </cell>
          <cell r="J14">
            <v>8802.119999999999</v>
          </cell>
          <cell r="K14">
            <v>1467.02</v>
          </cell>
          <cell r="L14">
            <v>4401.0599999999995</v>
          </cell>
          <cell r="M14">
            <v>1370.3</v>
          </cell>
          <cell r="N14">
            <v>41349.820999999996</v>
          </cell>
          <cell r="O14">
            <v>188052</v>
          </cell>
          <cell r="Q14">
            <v>183378</v>
          </cell>
          <cell r="R14">
            <v>30257</v>
          </cell>
          <cell r="S14">
            <v>213635</v>
          </cell>
          <cell r="U14">
            <v>146702</v>
          </cell>
          <cell r="V14">
            <v>1370.3</v>
          </cell>
          <cell r="W14">
            <v>25802.3995</v>
          </cell>
          <cell r="X14">
            <v>172504.3995</v>
          </cell>
          <cell r="Z14">
            <v>24939.34</v>
          </cell>
          <cell r="AA14">
            <v>8802.119999999999</v>
          </cell>
          <cell r="AB14">
            <v>1467.02</v>
          </cell>
          <cell r="AC14">
            <v>4401.0599999999995</v>
          </cell>
          <cell r="AD14">
            <v>1370.3</v>
          </cell>
          <cell r="AE14">
            <v>41349.820999999996</v>
          </cell>
          <cell r="AF14">
            <v>188052</v>
          </cell>
          <cell r="AH14">
            <v>183378</v>
          </cell>
          <cell r="AI14">
            <v>30257</v>
          </cell>
          <cell r="AJ14">
            <v>213635</v>
          </cell>
          <cell r="AL14">
            <v>146702</v>
          </cell>
          <cell r="AM14">
            <v>1370.3</v>
          </cell>
          <cell r="AN14">
            <v>25802.3995</v>
          </cell>
          <cell r="AO14">
            <v>172504.3995</v>
          </cell>
        </row>
        <row r="15">
          <cell r="D15" t="str">
            <v>AC C Senior Research Fellow10</v>
          </cell>
          <cell r="E15" t="str">
            <v>C</v>
          </cell>
          <cell r="F15" t="str">
            <v>Senior Lecturer</v>
          </cell>
          <cell r="G15">
            <v>1</v>
          </cell>
          <cell r="H15">
            <v>117361</v>
          </cell>
          <cell r="I15">
            <v>19951.370000000003</v>
          </cell>
          <cell r="J15">
            <v>7041.66</v>
          </cell>
          <cell r="K15">
            <v>1173.6100000000001</v>
          </cell>
          <cell r="L15">
            <v>3520.83</v>
          </cell>
          <cell r="M15">
            <v>1370.3</v>
          </cell>
          <cell r="N15">
            <v>33427.751000000004</v>
          </cell>
          <cell r="O15">
            <v>150789</v>
          </cell>
          <cell r="Q15">
            <v>146701</v>
          </cell>
          <cell r="R15">
            <v>24206</v>
          </cell>
          <cell r="S15">
            <v>170907</v>
          </cell>
          <cell r="U15">
            <v>117361</v>
          </cell>
          <cell r="V15">
            <v>1370.3</v>
          </cell>
          <cell r="W15">
            <v>20961.3995</v>
          </cell>
          <cell r="X15">
            <v>138322.3995</v>
          </cell>
          <cell r="Z15">
            <v>19951.370000000003</v>
          </cell>
          <cell r="AA15">
            <v>7041.66</v>
          </cell>
          <cell r="AB15">
            <v>1173.6100000000001</v>
          </cell>
          <cell r="AC15">
            <v>3520.83</v>
          </cell>
          <cell r="AD15">
            <v>1370.3</v>
          </cell>
          <cell r="AE15">
            <v>33427.751000000004</v>
          </cell>
          <cell r="AF15">
            <v>150789</v>
          </cell>
          <cell r="AH15">
            <v>146701</v>
          </cell>
          <cell r="AI15">
            <v>24206</v>
          </cell>
          <cell r="AJ15">
            <v>170907</v>
          </cell>
          <cell r="AL15">
            <v>117361</v>
          </cell>
          <cell r="AM15">
            <v>1370.3</v>
          </cell>
          <cell r="AN15">
            <v>20961.3995</v>
          </cell>
          <cell r="AO15">
            <v>138322.3995</v>
          </cell>
        </row>
        <row r="16">
          <cell r="D16" t="str">
            <v>AC C Senior Research Fellow20</v>
          </cell>
          <cell r="G16">
            <v>2</v>
          </cell>
          <cell r="H16">
            <v>120750</v>
          </cell>
          <cell r="I16">
            <v>20527.5</v>
          </cell>
          <cell r="J16">
            <v>7245</v>
          </cell>
          <cell r="K16">
            <v>1207.5</v>
          </cell>
          <cell r="L16">
            <v>3622.5</v>
          </cell>
          <cell r="M16">
            <v>1370.3</v>
          </cell>
          <cell r="N16">
            <v>34342.781000000003</v>
          </cell>
          <cell r="O16">
            <v>155093</v>
          </cell>
          <cell r="Q16">
            <v>150938</v>
          </cell>
          <cell r="R16">
            <v>24905</v>
          </cell>
          <cell r="S16">
            <v>175843</v>
          </cell>
          <cell r="U16">
            <v>120750</v>
          </cell>
          <cell r="V16">
            <v>1370.3</v>
          </cell>
          <cell r="W16">
            <v>21520.3995</v>
          </cell>
          <cell r="X16">
            <v>142270.3995</v>
          </cell>
          <cell r="Z16">
            <v>20527.5</v>
          </cell>
          <cell r="AA16">
            <v>7245</v>
          </cell>
          <cell r="AB16">
            <v>1207.5</v>
          </cell>
          <cell r="AC16">
            <v>3622.5</v>
          </cell>
          <cell r="AD16">
            <v>1370.3</v>
          </cell>
          <cell r="AE16">
            <v>34342.781000000003</v>
          </cell>
          <cell r="AF16">
            <v>155093</v>
          </cell>
          <cell r="AH16">
            <v>150938</v>
          </cell>
          <cell r="AI16">
            <v>24905</v>
          </cell>
          <cell r="AJ16">
            <v>175843</v>
          </cell>
          <cell r="AL16">
            <v>120750</v>
          </cell>
          <cell r="AM16">
            <v>1370.3</v>
          </cell>
          <cell r="AN16">
            <v>21520.3995</v>
          </cell>
          <cell r="AO16">
            <v>142270.3995</v>
          </cell>
        </row>
        <row r="17">
          <cell r="D17" t="str">
            <v>AC C Senior Research Fellow30</v>
          </cell>
          <cell r="G17">
            <v>3</v>
          </cell>
          <cell r="H17">
            <v>124129</v>
          </cell>
          <cell r="I17">
            <v>21101.93</v>
          </cell>
          <cell r="J17">
            <v>7447.74</v>
          </cell>
          <cell r="K17">
            <v>1241.29</v>
          </cell>
          <cell r="L17">
            <v>3723.87</v>
          </cell>
          <cell r="M17">
            <v>1370.3</v>
          </cell>
          <cell r="N17">
            <v>35255.111000000004</v>
          </cell>
          <cell r="O17">
            <v>159384</v>
          </cell>
          <cell r="Q17">
            <v>155161</v>
          </cell>
          <cell r="R17">
            <v>25602</v>
          </cell>
          <cell r="S17">
            <v>180763</v>
          </cell>
          <cell r="U17">
            <v>124129</v>
          </cell>
          <cell r="V17">
            <v>1370.3</v>
          </cell>
          <cell r="W17">
            <v>22077.3995</v>
          </cell>
          <cell r="X17">
            <v>146206.3995</v>
          </cell>
          <cell r="Z17">
            <v>21101.93</v>
          </cell>
          <cell r="AA17">
            <v>7447.74</v>
          </cell>
          <cell r="AB17">
            <v>1241.29</v>
          </cell>
          <cell r="AC17">
            <v>3723.87</v>
          </cell>
          <cell r="AD17">
            <v>1370.3</v>
          </cell>
          <cell r="AE17">
            <v>35255.111000000004</v>
          </cell>
          <cell r="AF17">
            <v>159384</v>
          </cell>
          <cell r="AH17">
            <v>155161</v>
          </cell>
          <cell r="AI17">
            <v>25602</v>
          </cell>
          <cell r="AJ17">
            <v>180763</v>
          </cell>
          <cell r="AL17">
            <v>124129</v>
          </cell>
          <cell r="AM17">
            <v>1370.3</v>
          </cell>
          <cell r="AN17">
            <v>22077.3995</v>
          </cell>
          <cell r="AO17">
            <v>146206.3995</v>
          </cell>
        </row>
        <row r="18">
          <cell r="D18" t="str">
            <v>AC C Senior Research Fellow40</v>
          </cell>
          <cell r="G18">
            <v>4</v>
          </cell>
          <cell r="H18">
            <v>127518</v>
          </cell>
          <cell r="I18">
            <v>21678.06</v>
          </cell>
          <cell r="J18">
            <v>7651.08</v>
          </cell>
          <cell r="K18">
            <v>1275.18</v>
          </cell>
          <cell r="L18">
            <v>3825.54</v>
          </cell>
          <cell r="M18">
            <v>1370.3</v>
          </cell>
          <cell r="N18">
            <v>36170.141000000003</v>
          </cell>
          <cell r="O18">
            <v>163688</v>
          </cell>
          <cell r="Q18">
            <v>159398</v>
          </cell>
          <cell r="R18">
            <v>26301</v>
          </cell>
          <cell r="S18">
            <v>185699</v>
          </cell>
          <cell r="U18">
            <v>127518</v>
          </cell>
          <cell r="V18">
            <v>1370.3</v>
          </cell>
          <cell r="W18">
            <v>22636.3995</v>
          </cell>
          <cell r="X18">
            <v>150154.3995</v>
          </cell>
          <cell r="Z18">
            <v>21678.06</v>
          </cell>
          <cell r="AA18">
            <v>7651.08</v>
          </cell>
          <cell r="AB18">
            <v>1275.18</v>
          </cell>
          <cell r="AC18">
            <v>3825.54</v>
          </cell>
          <cell r="AD18">
            <v>1370.3</v>
          </cell>
          <cell r="AE18">
            <v>36170.141000000003</v>
          </cell>
          <cell r="AF18">
            <v>163688</v>
          </cell>
          <cell r="AH18">
            <v>159398</v>
          </cell>
          <cell r="AI18">
            <v>26301</v>
          </cell>
          <cell r="AJ18">
            <v>185699</v>
          </cell>
          <cell r="AL18">
            <v>127518</v>
          </cell>
          <cell r="AM18">
            <v>1370.3</v>
          </cell>
          <cell r="AN18">
            <v>22636.3995</v>
          </cell>
          <cell r="AO18">
            <v>150154.3995</v>
          </cell>
        </row>
        <row r="19">
          <cell r="D19" t="str">
            <v>AC B Research Fellow10</v>
          </cell>
          <cell r="E19" t="str">
            <v>B</v>
          </cell>
          <cell r="F19" t="str">
            <v>Lecturer</v>
          </cell>
          <cell r="G19">
            <v>1</v>
          </cell>
          <cell r="H19">
            <v>93667</v>
          </cell>
          <cell r="I19">
            <v>15923.390000000001</v>
          </cell>
          <cell r="J19">
            <v>5620.0199999999995</v>
          </cell>
          <cell r="K19">
            <v>936.67000000000007</v>
          </cell>
          <cell r="L19">
            <v>2810.0099999999998</v>
          </cell>
          <cell r="M19">
            <v>1256.6004829621679</v>
          </cell>
          <cell r="N19">
            <v>26885.972613361955</v>
          </cell>
          <cell r="O19">
            <v>120553</v>
          </cell>
          <cell r="Q19">
            <v>117084</v>
          </cell>
          <cell r="R19">
            <v>19319</v>
          </cell>
          <cell r="S19">
            <v>136403</v>
          </cell>
          <cell r="U19">
            <v>93667</v>
          </cell>
          <cell r="V19">
            <v>1256.6004829621679</v>
          </cell>
          <cell r="W19">
            <v>16918.939562650925</v>
          </cell>
          <cell r="X19">
            <v>110585.93956265092</v>
          </cell>
          <cell r="Z19">
            <v>15923.390000000001</v>
          </cell>
          <cell r="AA19">
            <v>5620.0199999999995</v>
          </cell>
          <cell r="AB19">
            <v>936.67000000000007</v>
          </cell>
          <cell r="AC19">
            <v>2810.0099999999998</v>
          </cell>
          <cell r="AD19">
            <v>1256.6004829621679</v>
          </cell>
          <cell r="AE19">
            <v>26885.972613361955</v>
          </cell>
          <cell r="AF19">
            <v>120553</v>
          </cell>
          <cell r="AH19">
            <v>117084</v>
          </cell>
          <cell r="AI19">
            <v>19319</v>
          </cell>
          <cell r="AJ19">
            <v>136403</v>
          </cell>
          <cell r="AL19">
            <v>93667</v>
          </cell>
          <cell r="AM19">
            <v>1256.6004829621679</v>
          </cell>
          <cell r="AN19">
            <v>16918.939562650925</v>
          </cell>
          <cell r="AO19">
            <v>110585.93956265092</v>
          </cell>
        </row>
        <row r="20">
          <cell r="D20" t="str">
            <v>AC B Research Fellow20</v>
          </cell>
          <cell r="G20">
            <v>2</v>
          </cell>
          <cell r="H20">
            <v>97048</v>
          </cell>
          <cell r="I20">
            <v>16498.16</v>
          </cell>
          <cell r="J20">
            <v>5822.88</v>
          </cell>
          <cell r="K20">
            <v>970.48</v>
          </cell>
          <cell r="L20">
            <v>2911.44</v>
          </cell>
          <cell r="M20">
            <v>1301.9586799034075</v>
          </cell>
          <cell r="N20">
            <v>27856.447523477327</v>
          </cell>
          <cell r="O20">
            <v>124904</v>
          </cell>
          <cell r="Q20">
            <v>121310</v>
          </cell>
          <cell r="R20">
            <v>20016</v>
          </cell>
          <cell r="S20">
            <v>141326</v>
          </cell>
          <cell r="U20">
            <v>97048</v>
          </cell>
          <cell r="V20">
            <v>1301.9586799034075</v>
          </cell>
          <cell r="W20">
            <v>17529.781862087471</v>
          </cell>
          <cell r="X20">
            <v>114577.78186208748</v>
          </cell>
          <cell r="Z20">
            <v>16498.16</v>
          </cell>
          <cell r="AA20">
            <v>5822.88</v>
          </cell>
          <cell r="AB20">
            <v>970.48</v>
          </cell>
          <cell r="AC20">
            <v>2911.44</v>
          </cell>
          <cell r="AD20">
            <v>1301.9586799034075</v>
          </cell>
          <cell r="AE20">
            <v>27856.447523477327</v>
          </cell>
          <cell r="AF20">
            <v>124904</v>
          </cell>
          <cell r="AH20">
            <v>121310</v>
          </cell>
          <cell r="AI20">
            <v>20016</v>
          </cell>
          <cell r="AJ20">
            <v>141326</v>
          </cell>
          <cell r="AL20">
            <v>97048</v>
          </cell>
          <cell r="AM20">
            <v>1301.9586799034075</v>
          </cell>
          <cell r="AN20">
            <v>17529.781862087471</v>
          </cell>
          <cell r="AO20">
            <v>114577.78186208748</v>
          </cell>
        </row>
        <row r="21">
          <cell r="D21" t="str">
            <v>AC B Research Fellow30</v>
          </cell>
          <cell r="G21">
            <v>3</v>
          </cell>
          <cell r="H21">
            <v>100437</v>
          </cell>
          <cell r="I21">
            <v>17074.29</v>
          </cell>
          <cell r="J21">
            <v>6026.2199999999993</v>
          </cell>
          <cell r="K21">
            <v>1004.37</v>
          </cell>
          <cell r="L21">
            <v>3013.1099999999997</v>
          </cell>
          <cell r="M21">
            <v>1347.4242017708614</v>
          </cell>
          <cell r="N21">
            <v>28829.218736248997</v>
          </cell>
          <cell r="O21">
            <v>129266</v>
          </cell>
          <cell r="Q21">
            <v>125546</v>
          </cell>
          <cell r="R21">
            <v>20715</v>
          </cell>
          <cell r="S21">
            <v>146261</v>
          </cell>
          <cell r="U21">
            <v>100437</v>
          </cell>
          <cell r="V21">
            <v>1347.4242017708614</v>
          </cell>
          <cell r="W21">
            <v>18141.749195063054</v>
          </cell>
          <cell r="X21">
            <v>118578.74919506305</v>
          </cell>
          <cell r="Z21">
            <v>17074.29</v>
          </cell>
          <cell r="AA21">
            <v>6026.2199999999993</v>
          </cell>
          <cell r="AB21">
            <v>1004.37</v>
          </cell>
          <cell r="AC21">
            <v>3013.1099999999997</v>
          </cell>
          <cell r="AD21">
            <v>1347.4242017708614</v>
          </cell>
          <cell r="AE21">
            <v>28829.218736248997</v>
          </cell>
          <cell r="AF21">
            <v>129266</v>
          </cell>
          <cell r="AH21">
            <v>125546</v>
          </cell>
          <cell r="AI21">
            <v>20715</v>
          </cell>
          <cell r="AJ21">
            <v>146261</v>
          </cell>
          <cell r="AL21">
            <v>100437</v>
          </cell>
          <cell r="AM21">
            <v>1347.4242017708614</v>
          </cell>
          <cell r="AN21">
            <v>18141.749195063054</v>
          </cell>
          <cell r="AO21">
            <v>118578.74919506305</v>
          </cell>
        </row>
        <row r="22">
          <cell r="D22" t="str">
            <v>AC B Research Fellow40</v>
          </cell>
          <cell r="G22">
            <v>4</v>
          </cell>
          <cell r="H22">
            <v>103821</v>
          </cell>
          <cell r="I22">
            <v>17649.57</v>
          </cell>
          <cell r="J22">
            <v>6229.26</v>
          </cell>
          <cell r="K22">
            <v>1038.21</v>
          </cell>
          <cell r="L22">
            <v>3114.63</v>
          </cell>
          <cell r="M22">
            <v>1370.3</v>
          </cell>
          <cell r="N22">
            <v>29771.951000000001</v>
          </cell>
          <cell r="O22">
            <v>133593</v>
          </cell>
          <cell r="Q22">
            <v>129776</v>
          </cell>
          <cell r="R22">
            <v>21413</v>
          </cell>
          <cell r="S22">
            <v>151189</v>
          </cell>
          <cell r="U22">
            <v>103821</v>
          </cell>
          <cell r="V22">
            <v>1370.3</v>
          </cell>
          <cell r="W22">
            <v>18726.3995</v>
          </cell>
          <cell r="X22">
            <v>122547.3995</v>
          </cell>
          <cell r="Z22">
            <v>17649.57</v>
          </cell>
          <cell r="AA22">
            <v>6229.26</v>
          </cell>
          <cell r="AB22">
            <v>1038.21</v>
          </cell>
          <cell r="AC22">
            <v>3114.63</v>
          </cell>
          <cell r="AD22">
            <v>1370.3</v>
          </cell>
          <cell r="AE22">
            <v>29771.951000000001</v>
          </cell>
          <cell r="AF22">
            <v>133593</v>
          </cell>
          <cell r="AH22">
            <v>129776</v>
          </cell>
          <cell r="AI22">
            <v>21413</v>
          </cell>
          <cell r="AJ22">
            <v>151189</v>
          </cell>
          <cell r="AL22">
            <v>103821</v>
          </cell>
          <cell r="AM22">
            <v>1370.3</v>
          </cell>
          <cell r="AN22">
            <v>18726.3995</v>
          </cell>
          <cell r="AO22">
            <v>122547.3995</v>
          </cell>
        </row>
        <row r="23">
          <cell r="D23" t="str">
            <v>AC B Research Fellow50</v>
          </cell>
          <cell r="G23">
            <v>5</v>
          </cell>
          <cell r="H23">
            <v>107208</v>
          </cell>
          <cell r="I23">
            <v>18225.36</v>
          </cell>
          <cell r="J23">
            <v>6432.48</v>
          </cell>
          <cell r="K23">
            <v>1072.08</v>
          </cell>
          <cell r="L23">
            <v>3216.24</v>
          </cell>
          <cell r="M23">
            <v>1370.3</v>
          </cell>
          <cell r="N23">
            <v>30686.440999999995</v>
          </cell>
          <cell r="O23">
            <v>137894</v>
          </cell>
          <cell r="Q23">
            <v>134010</v>
          </cell>
          <cell r="R23">
            <v>22112</v>
          </cell>
          <cell r="S23">
            <v>156122</v>
          </cell>
          <cell r="U23">
            <v>107208</v>
          </cell>
          <cell r="V23">
            <v>1370.3</v>
          </cell>
          <cell r="W23">
            <v>19285.3995</v>
          </cell>
          <cell r="X23">
            <v>126493.3995</v>
          </cell>
          <cell r="Z23">
            <v>18225.36</v>
          </cell>
          <cell r="AA23">
            <v>6432.48</v>
          </cell>
          <cell r="AB23">
            <v>1072.08</v>
          </cell>
          <cell r="AC23">
            <v>3216.24</v>
          </cell>
          <cell r="AD23">
            <v>1370.3</v>
          </cell>
          <cell r="AE23">
            <v>30686.440999999995</v>
          </cell>
          <cell r="AF23">
            <v>137894</v>
          </cell>
          <cell r="AH23">
            <v>134010</v>
          </cell>
          <cell r="AI23">
            <v>22112</v>
          </cell>
          <cell r="AJ23">
            <v>156122</v>
          </cell>
          <cell r="AL23">
            <v>107208</v>
          </cell>
          <cell r="AM23">
            <v>1370.3</v>
          </cell>
          <cell r="AN23">
            <v>19285.3995</v>
          </cell>
          <cell r="AO23">
            <v>126493.3995</v>
          </cell>
        </row>
        <row r="24">
          <cell r="D24" t="str">
            <v>AC B Research Fellow60</v>
          </cell>
          <cell r="G24">
            <v>6</v>
          </cell>
          <cell r="H24">
            <v>110590</v>
          </cell>
          <cell r="I24">
            <v>18800.300000000003</v>
          </cell>
          <cell r="J24">
            <v>6635.4</v>
          </cell>
          <cell r="K24">
            <v>1105.9000000000001</v>
          </cell>
          <cell r="L24">
            <v>3317.7</v>
          </cell>
          <cell r="M24">
            <v>1370.3</v>
          </cell>
          <cell r="N24">
            <v>31599.581000000006</v>
          </cell>
          <cell r="O24">
            <v>142190</v>
          </cell>
          <cell r="Q24">
            <v>138238</v>
          </cell>
          <cell r="R24">
            <v>22809</v>
          </cell>
          <cell r="S24">
            <v>161047</v>
          </cell>
          <cell r="U24">
            <v>110590</v>
          </cell>
          <cell r="V24">
            <v>1370.3</v>
          </cell>
          <cell r="W24">
            <v>19843.3995</v>
          </cell>
          <cell r="X24">
            <v>130433.3995</v>
          </cell>
          <cell r="Z24">
            <v>18800.300000000003</v>
          </cell>
          <cell r="AA24">
            <v>6635.4</v>
          </cell>
          <cell r="AB24">
            <v>1105.9000000000001</v>
          </cell>
          <cell r="AC24">
            <v>3317.7</v>
          </cell>
          <cell r="AD24">
            <v>1370.3</v>
          </cell>
          <cell r="AE24">
            <v>31599.581000000006</v>
          </cell>
          <cell r="AF24">
            <v>142190</v>
          </cell>
          <cell r="AH24">
            <v>138238</v>
          </cell>
          <cell r="AI24">
            <v>22809</v>
          </cell>
          <cell r="AJ24">
            <v>161047</v>
          </cell>
          <cell r="AL24">
            <v>110590</v>
          </cell>
          <cell r="AM24">
            <v>1370.3</v>
          </cell>
          <cell r="AN24">
            <v>19843.3995</v>
          </cell>
          <cell r="AO24">
            <v>130433.3995</v>
          </cell>
        </row>
        <row r="25">
          <cell r="D25" t="str">
            <v>AC A Research Officer10</v>
          </cell>
          <cell r="E25" t="str">
            <v>A</v>
          </cell>
          <cell r="F25" t="str">
            <v>Associate Lecturer</v>
          </cell>
          <cell r="G25">
            <v>1</v>
          </cell>
          <cell r="H25">
            <v>63196</v>
          </cell>
          <cell r="I25">
            <v>10743.320000000002</v>
          </cell>
          <cell r="J25">
            <v>3791.7599999999998</v>
          </cell>
          <cell r="K25">
            <v>631.96</v>
          </cell>
          <cell r="L25">
            <v>1895.8799999999999</v>
          </cell>
          <cell r="M25">
            <v>847.81325462838754</v>
          </cell>
          <cell r="N25">
            <v>18139.642833378053</v>
          </cell>
          <cell r="O25">
            <v>81336</v>
          </cell>
          <cell r="Q25">
            <v>78995</v>
          </cell>
          <cell r="R25">
            <v>13034</v>
          </cell>
          <cell r="S25">
            <v>92029</v>
          </cell>
          <cell r="U25">
            <v>63196</v>
          </cell>
          <cell r="V25">
            <v>847.81325462838754</v>
          </cell>
          <cell r="W25">
            <v>11414.702441642072</v>
          </cell>
          <cell r="X25">
            <v>74610.702441642075</v>
          </cell>
          <cell r="Z25">
            <v>10743.320000000002</v>
          </cell>
          <cell r="AA25">
            <v>3791.7599999999998</v>
          </cell>
          <cell r="AB25">
            <v>631.96</v>
          </cell>
          <cell r="AC25">
            <v>1895.8799999999999</v>
          </cell>
          <cell r="AD25">
            <v>847.81325462838754</v>
          </cell>
          <cell r="AE25">
            <v>18139.642833378053</v>
          </cell>
          <cell r="AF25">
            <v>81336</v>
          </cell>
          <cell r="AH25">
            <v>78995</v>
          </cell>
          <cell r="AI25">
            <v>13034</v>
          </cell>
          <cell r="AJ25">
            <v>92029</v>
          </cell>
          <cell r="AL25">
            <v>63196</v>
          </cell>
          <cell r="AM25">
            <v>847.81325462838754</v>
          </cell>
          <cell r="AN25">
            <v>11414.702441642072</v>
          </cell>
          <cell r="AO25">
            <v>74610.702441642075</v>
          </cell>
        </row>
        <row r="26">
          <cell r="D26" t="str">
            <v>AC A Research Officer20</v>
          </cell>
          <cell r="G26">
            <v>2</v>
          </cell>
          <cell r="H26">
            <v>66806</v>
          </cell>
          <cell r="I26">
            <v>11357.02</v>
          </cell>
          <cell r="J26">
            <v>4008.3599999999997</v>
          </cell>
          <cell r="K26">
            <v>668.06000000000006</v>
          </cell>
          <cell r="L26">
            <v>2004.1799999999998</v>
          </cell>
          <cell r="M26">
            <v>896.24362758250595</v>
          </cell>
          <cell r="N26">
            <v>19175.849407029782</v>
          </cell>
          <cell r="O26">
            <v>85982</v>
          </cell>
          <cell r="Q26">
            <v>83508</v>
          </cell>
          <cell r="R26">
            <v>13779</v>
          </cell>
          <cell r="S26">
            <v>97287</v>
          </cell>
          <cell r="U26">
            <v>66806</v>
          </cell>
          <cell r="V26">
            <v>896.24362758250595</v>
          </cell>
          <cell r="W26">
            <v>12067.12382613362</v>
          </cell>
          <cell r="X26">
            <v>78873.123826133626</v>
          </cell>
          <cell r="Z26">
            <v>11357.02</v>
          </cell>
          <cell r="AA26">
            <v>4008.3599999999997</v>
          </cell>
          <cell r="AB26">
            <v>668.06000000000006</v>
          </cell>
          <cell r="AC26">
            <v>2004.1799999999998</v>
          </cell>
          <cell r="AD26">
            <v>896.24362758250595</v>
          </cell>
          <cell r="AE26">
            <v>19175.849407029782</v>
          </cell>
          <cell r="AF26">
            <v>85982</v>
          </cell>
          <cell r="AH26">
            <v>83508</v>
          </cell>
          <cell r="AI26">
            <v>13779</v>
          </cell>
          <cell r="AJ26">
            <v>97287</v>
          </cell>
          <cell r="AL26">
            <v>66806</v>
          </cell>
          <cell r="AM26">
            <v>896.24362758250595</v>
          </cell>
          <cell r="AN26">
            <v>12067.12382613362</v>
          </cell>
          <cell r="AO26">
            <v>78873.123826133626</v>
          </cell>
        </row>
        <row r="27">
          <cell r="D27" t="str">
            <v>AC A Research Officer30</v>
          </cell>
          <cell r="G27">
            <v>3</v>
          </cell>
          <cell r="H27">
            <v>70415</v>
          </cell>
          <cell r="I27">
            <v>11970.550000000001</v>
          </cell>
          <cell r="J27">
            <v>4224.8999999999996</v>
          </cell>
          <cell r="K27">
            <v>704.15</v>
          </cell>
          <cell r="L27">
            <v>2112.4499999999998</v>
          </cell>
          <cell r="M27">
            <v>944.6605849208479</v>
          </cell>
          <cell r="N27">
            <v>20211.768942849481</v>
          </cell>
          <cell r="O27">
            <v>90627</v>
          </cell>
          <cell r="Q27">
            <v>88019</v>
          </cell>
          <cell r="R27">
            <v>14523</v>
          </cell>
          <cell r="S27">
            <v>102542</v>
          </cell>
          <cell r="U27">
            <v>70415</v>
          </cell>
          <cell r="V27">
            <v>944.6605849208479</v>
          </cell>
          <cell r="W27">
            <v>12718.529581432787</v>
          </cell>
          <cell r="X27">
            <v>83133.529581432784</v>
          </cell>
          <cell r="Z27">
            <v>11970.550000000001</v>
          </cell>
          <cell r="AA27">
            <v>4224.8999999999996</v>
          </cell>
          <cell r="AB27">
            <v>704.15</v>
          </cell>
          <cell r="AC27">
            <v>2112.4499999999998</v>
          </cell>
          <cell r="AD27">
            <v>944.6605849208479</v>
          </cell>
          <cell r="AE27">
            <v>20211.768942849481</v>
          </cell>
          <cell r="AF27">
            <v>90627</v>
          </cell>
          <cell r="AH27">
            <v>88019</v>
          </cell>
          <cell r="AI27">
            <v>14523</v>
          </cell>
          <cell r="AJ27">
            <v>102542</v>
          </cell>
          <cell r="AL27">
            <v>70415</v>
          </cell>
          <cell r="AM27">
            <v>944.6605849208479</v>
          </cell>
          <cell r="AN27">
            <v>12718.529581432787</v>
          </cell>
          <cell r="AO27">
            <v>83133.529581432784</v>
          </cell>
        </row>
        <row r="28">
          <cell r="D28" t="str">
            <v>AC A Research Officer40</v>
          </cell>
          <cell r="G28">
            <v>4</v>
          </cell>
          <cell r="H28">
            <v>74025</v>
          </cell>
          <cell r="I28">
            <v>12584.25</v>
          </cell>
          <cell r="J28">
            <v>4441.5</v>
          </cell>
          <cell r="K28">
            <v>740.25</v>
          </cell>
          <cell r="L28">
            <v>2220.75</v>
          </cell>
          <cell r="M28">
            <v>993.09095787496653</v>
          </cell>
          <cell r="N28">
            <v>21247.975516501207</v>
          </cell>
          <cell r="O28">
            <v>95273</v>
          </cell>
          <cell r="Q28">
            <v>92531</v>
          </cell>
          <cell r="R28">
            <v>15268</v>
          </cell>
          <cell r="S28">
            <v>107799</v>
          </cell>
          <cell r="U28">
            <v>74025</v>
          </cell>
          <cell r="V28">
            <v>993.09095787496653</v>
          </cell>
          <cell r="W28">
            <v>13370.950965924336</v>
          </cell>
          <cell r="X28">
            <v>87395.950965924334</v>
          </cell>
          <cell r="Z28">
            <v>12584.25</v>
          </cell>
          <cell r="AA28">
            <v>4441.5</v>
          </cell>
          <cell r="AB28">
            <v>740.25</v>
          </cell>
          <cell r="AC28">
            <v>2220.75</v>
          </cell>
          <cell r="AD28">
            <v>993.09095787496653</v>
          </cell>
          <cell r="AE28">
            <v>21247.975516501207</v>
          </cell>
          <cell r="AF28">
            <v>95273</v>
          </cell>
          <cell r="AH28">
            <v>92531</v>
          </cell>
          <cell r="AI28">
            <v>15268</v>
          </cell>
          <cell r="AJ28">
            <v>107799</v>
          </cell>
          <cell r="AL28">
            <v>74025</v>
          </cell>
          <cell r="AM28">
            <v>993.09095787496653</v>
          </cell>
          <cell r="AN28">
            <v>13370.950965924336</v>
          </cell>
          <cell r="AO28">
            <v>87395.950965924334</v>
          </cell>
        </row>
        <row r="29">
          <cell r="D29" t="str">
            <v>AC A Research Officer50</v>
          </cell>
          <cell r="G29">
            <v>5</v>
          </cell>
          <cell r="H29">
            <v>76962</v>
          </cell>
          <cell r="I29">
            <v>13083.54</v>
          </cell>
          <cell r="J29">
            <v>4617.72</v>
          </cell>
          <cell r="K29">
            <v>769.62</v>
          </cell>
          <cell r="L29">
            <v>2308.86</v>
          </cell>
          <cell r="M29">
            <v>1032.4926214113227</v>
          </cell>
          <cell r="N29">
            <v>22091.005629192383</v>
          </cell>
          <cell r="O29">
            <v>99053</v>
          </cell>
          <cell r="Q29">
            <v>96203</v>
          </cell>
          <cell r="R29">
            <v>15873</v>
          </cell>
          <cell r="S29">
            <v>112076</v>
          </cell>
          <cell r="U29">
            <v>76962</v>
          </cell>
          <cell r="V29">
            <v>1032.4926214113227</v>
          </cell>
          <cell r="W29">
            <v>13901.853903944191</v>
          </cell>
          <cell r="X29">
            <v>90863.853903944197</v>
          </cell>
          <cell r="Z29">
            <v>13083.54</v>
          </cell>
          <cell r="AA29">
            <v>4617.72</v>
          </cell>
          <cell r="AB29">
            <v>769.62</v>
          </cell>
          <cell r="AC29">
            <v>2308.86</v>
          </cell>
          <cell r="AD29">
            <v>1032.4926214113227</v>
          </cell>
          <cell r="AE29">
            <v>22091.005629192383</v>
          </cell>
          <cell r="AF29">
            <v>99053</v>
          </cell>
          <cell r="AH29">
            <v>96203</v>
          </cell>
          <cell r="AI29">
            <v>15873</v>
          </cell>
          <cell r="AJ29">
            <v>112076</v>
          </cell>
          <cell r="AL29">
            <v>76962</v>
          </cell>
          <cell r="AM29">
            <v>1032.4926214113227</v>
          </cell>
          <cell r="AN29">
            <v>13901.853903944191</v>
          </cell>
          <cell r="AO29">
            <v>90863.853903944197</v>
          </cell>
        </row>
        <row r="30">
          <cell r="D30" t="str">
            <v>AC A Research Officer60</v>
          </cell>
          <cell r="G30">
            <v>6</v>
          </cell>
          <cell r="H30">
            <v>79894</v>
          </cell>
          <cell r="I30">
            <v>13581.980000000001</v>
          </cell>
          <cell r="J30">
            <v>4793.6399999999994</v>
          </cell>
          <cell r="K30">
            <v>798.94</v>
          </cell>
          <cell r="L30">
            <v>2396.8199999999997</v>
          </cell>
          <cell r="M30">
            <v>1071.8272068687954</v>
          </cell>
          <cell r="N30">
            <v>22932.600552723372</v>
          </cell>
          <cell r="O30">
            <v>102827</v>
          </cell>
          <cell r="Q30">
            <v>99868</v>
          </cell>
          <cell r="R30">
            <v>16478</v>
          </cell>
          <cell r="S30">
            <v>116346</v>
          </cell>
          <cell r="U30">
            <v>79894</v>
          </cell>
          <cell r="V30">
            <v>1071.8272068687954</v>
          </cell>
          <cell r="W30">
            <v>14431.678696002147</v>
          </cell>
          <cell r="X30">
            <v>94325.678696002142</v>
          </cell>
          <cell r="Z30">
            <v>13581.980000000001</v>
          </cell>
          <cell r="AA30">
            <v>4793.6399999999994</v>
          </cell>
          <cell r="AB30">
            <v>798.94</v>
          </cell>
          <cell r="AC30">
            <v>2396.8199999999997</v>
          </cell>
          <cell r="AD30">
            <v>1071.8272068687954</v>
          </cell>
          <cell r="AE30">
            <v>22932.600552723372</v>
          </cell>
          <cell r="AF30">
            <v>102827</v>
          </cell>
          <cell r="AH30">
            <v>99868</v>
          </cell>
          <cell r="AI30">
            <v>16478</v>
          </cell>
          <cell r="AJ30">
            <v>116346</v>
          </cell>
          <cell r="AL30">
            <v>79894</v>
          </cell>
          <cell r="AM30">
            <v>1071.8272068687954</v>
          </cell>
          <cell r="AN30">
            <v>14431.678696002147</v>
          </cell>
          <cell r="AO30">
            <v>94325.678696002142</v>
          </cell>
        </row>
        <row r="31">
          <cell r="D31" t="str">
            <v>AC A Research Officer70</v>
          </cell>
          <cell r="G31">
            <v>7</v>
          </cell>
          <cell r="H31">
            <v>82831</v>
          </cell>
          <cell r="I31">
            <v>14081.27</v>
          </cell>
          <cell r="J31">
            <v>4969.8599999999997</v>
          </cell>
          <cell r="K31">
            <v>828.31000000000006</v>
          </cell>
          <cell r="L31">
            <v>2484.9299999999998</v>
          </cell>
          <cell r="M31">
            <v>1111.2288704051516</v>
          </cell>
          <cell r="N31">
            <v>23775.630665414545</v>
          </cell>
          <cell r="O31">
            <v>106607</v>
          </cell>
          <cell r="Q31">
            <v>103539</v>
          </cell>
          <cell r="R31">
            <v>17084</v>
          </cell>
          <cell r="S31">
            <v>120623</v>
          </cell>
          <cell r="U31">
            <v>82831</v>
          </cell>
          <cell r="V31">
            <v>1111.2288704051516</v>
          </cell>
          <cell r="W31">
            <v>14961.581634022001</v>
          </cell>
          <cell r="X31">
            <v>97792.581634022004</v>
          </cell>
          <cell r="Z31">
            <v>14081.27</v>
          </cell>
          <cell r="AA31">
            <v>4969.8599999999997</v>
          </cell>
          <cell r="AB31">
            <v>828.31000000000006</v>
          </cell>
          <cell r="AC31">
            <v>2484.9299999999998</v>
          </cell>
          <cell r="AD31">
            <v>1111.2288704051516</v>
          </cell>
          <cell r="AE31">
            <v>23775.630665414545</v>
          </cell>
          <cell r="AF31">
            <v>106607</v>
          </cell>
          <cell r="AH31">
            <v>103539</v>
          </cell>
          <cell r="AI31">
            <v>17084</v>
          </cell>
          <cell r="AJ31">
            <v>120623</v>
          </cell>
          <cell r="AL31">
            <v>82831</v>
          </cell>
          <cell r="AM31">
            <v>1111.2288704051516</v>
          </cell>
          <cell r="AN31">
            <v>14961.581634022001</v>
          </cell>
          <cell r="AO31">
            <v>97792.581634022004</v>
          </cell>
        </row>
        <row r="32">
          <cell r="D32" t="str">
            <v>AC A Research Officer80</v>
          </cell>
          <cell r="G32">
            <v>8</v>
          </cell>
          <cell r="H32">
            <v>85763</v>
          </cell>
          <cell r="I32">
            <v>14579.710000000001</v>
          </cell>
          <cell r="J32">
            <v>5145.78</v>
          </cell>
          <cell r="K32">
            <v>857.63</v>
          </cell>
          <cell r="L32">
            <v>2572.89</v>
          </cell>
          <cell r="M32">
            <v>1150.5634558626241</v>
          </cell>
          <cell r="N32">
            <v>24617.225588945534</v>
          </cell>
          <cell r="O32">
            <v>110380</v>
          </cell>
          <cell r="Q32">
            <v>107204</v>
          </cell>
          <cell r="R32">
            <v>17689</v>
          </cell>
          <cell r="S32">
            <v>124893</v>
          </cell>
          <cell r="U32">
            <v>85763</v>
          </cell>
          <cell r="V32">
            <v>1150.5634558626241</v>
          </cell>
          <cell r="W32">
            <v>15491.406426079957</v>
          </cell>
          <cell r="X32">
            <v>101254.40642607995</v>
          </cell>
          <cell r="Z32">
            <v>14579.710000000001</v>
          </cell>
          <cell r="AA32">
            <v>5145.78</v>
          </cell>
          <cell r="AB32">
            <v>857.63</v>
          </cell>
          <cell r="AC32">
            <v>2572.89</v>
          </cell>
          <cell r="AD32">
            <v>1150.5634558626241</v>
          </cell>
          <cell r="AE32">
            <v>24617.225588945534</v>
          </cell>
          <cell r="AF32">
            <v>110380</v>
          </cell>
          <cell r="AH32">
            <v>107204</v>
          </cell>
          <cell r="AI32">
            <v>17689</v>
          </cell>
          <cell r="AJ32">
            <v>124893</v>
          </cell>
          <cell r="AL32">
            <v>85763</v>
          </cell>
          <cell r="AM32">
            <v>1150.5634558626241</v>
          </cell>
          <cell r="AN32">
            <v>15491.406426079957</v>
          </cell>
          <cell r="AO32">
            <v>101254.40642607995</v>
          </cell>
        </row>
        <row r="33">
          <cell r="D33" t="str">
            <v>HEWL 110</v>
          </cell>
          <cell r="F33" t="str">
            <v>HEWL 1</v>
          </cell>
          <cell r="G33">
            <v>1</v>
          </cell>
          <cell r="H33">
            <v>46081</v>
          </cell>
          <cell r="I33">
            <v>7833.77</v>
          </cell>
          <cell r="J33">
            <v>2764.8599999999997</v>
          </cell>
          <cell r="K33">
            <v>460.81</v>
          </cell>
          <cell r="L33">
            <v>1382.4299999999998</v>
          </cell>
          <cell r="M33">
            <v>618.20499060906889</v>
          </cell>
          <cell r="N33">
            <v>13226.990338073518</v>
          </cell>
          <cell r="O33">
            <v>59308</v>
          </cell>
          <cell r="Q33">
            <v>57601</v>
          </cell>
          <cell r="R33">
            <v>9504</v>
          </cell>
          <cell r="S33">
            <v>67105</v>
          </cell>
          <cell r="U33">
            <v>46081</v>
          </cell>
          <cell r="V33">
            <v>618.20499060906889</v>
          </cell>
          <cell r="W33">
            <v>8323.2088140595661</v>
          </cell>
          <cell r="X33">
            <v>54404.208814059566</v>
          </cell>
          <cell r="Z33">
            <v>7833.77</v>
          </cell>
          <cell r="AA33">
            <v>2764.8599999999997</v>
          </cell>
          <cell r="AB33">
            <v>460.81</v>
          </cell>
          <cell r="AC33">
            <v>1382.4299999999998</v>
          </cell>
          <cell r="AD33">
            <v>618.20499060906889</v>
          </cell>
          <cell r="AE33">
            <v>13226.990338073518</v>
          </cell>
          <cell r="AF33">
            <v>59308</v>
          </cell>
          <cell r="AH33">
            <v>57601</v>
          </cell>
          <cell r="AI33">
            <v>9504</v>
          </cell>
          <cell r="AJ33">
            <v>67105</v>
          </cell>
          <cell r="AL33">
            <v>46081</v>
          </cell>
          <cell r="AM33">
            <v>618.20499060906889</v>
          </cell>
          <cell r="AN33">
            <v>8323.2088140595661</v>
          </cell>
          <cell r="AO33">
            <v>54404.208814059566</v>
          </cell>
        </row>
        <row r="34">
          <cell r="D34" t="str">
            <v>HEWL 120</v>
          </cell>
          <cell r="G34">
            <v>2</v>
          </cell>
          <cell r="H34">
            <v>47172</v>
          </cell>
          <cell r="I34">
            <v>8019.2400000000007</v>
          </cell>
          <cell r="J34">
            <v>2830.3199999999997</v>
          </cell>
          <cell r="K34">
            <v>471.72</v>
          </cell>
          <cell r="L34">
            <v>1415.1599999999999</v>
          </cell>
          <cell r="M34">
            <v>632.84142742151869</v>
          </cell>
          <cell r="N34">
            <v>13540.148612825329</v>
          </cell>
          <cell r="O34">
            <v>60712</v>
          </cell>
          <cell r="Q34">
            <v>58965</v>
          </cell>
          <cell r="R34">
            <v>9729</v>
          </cell>
          <cell r="S34">
            <v>68694</v>
          </cell>
          <cell r="U34">
            <v>47172</v>
          </cell>
          <cell r="V34">
            <v>632.84142742151869</v>
          </cell>
          <cell r="W34">
            <v>8520.2602629460689</v>
          </cell>
          <cell r="X34">
            <v>55692.260262946067</v>
          </cell>
          <cell r="Z34">
            <v>8019.2400000000007</v>
          </cell>
          <cell r="AA34">
            <v>2830.3199999999997</v>
          </cell>
          <cell r="AB34">
            <v>471.72</v>
          </cell>
          <cell r="AC34">
            <v>1415.1599999999999</v>
          </cell>
          <cell r="AD34">
            <v>632.84142742151869</v>
          </cell>
          <cell r="AE34">
            <v>13540.148612825329</v>
          </cell>
          <cell r="AF34">
            <v>60712</v>
          </cell>
          <cell r="AH34">
            <v>58965</v>
          </cell>
          <cell r="AI34">
            <v>9729</v>
          </cell>
          <cell r="AJ34">
            <v>68694</v>
          </cell>
          <cell r="AL34">
            <v>47172</v>
          </cell>
          <cell r="AM34">
            <v>632.84142742151869</v>
          </cell>
          <cell r="AN34">
            <v>8520.2602629460689</v>
          </cell>
          <cell r="AO34">
            <v>55692.260262946067</v>
          </cell>
        </row>
        <row r="35">
          <cell r="D35" t="str">
            <v>HEWL 130</v>
          </cell>
          <cell r="G35">
            <v>3</v>
          </cell>
          <cell r="H35">
            <v>48270</v>
          </cell>
          <cell r="I35">
            <v>8205.9000000000015</v>
          </cell>
          <cell r="J35">
            <v>2896.2</v>
          </cell>
          <cell r="K35">
            <v>482.7</v>
          </cell>
          <cell r="L35">
            <v>1448.1</v>
          </cell>
          <cell r="M35">
            <v>647.57177354440569</v>
          </cell>
          <cell r="N35">
            <v>13855.316152401399</v>
          </cell>
          <cell r="O35">
            <v>62125</v>
          </cell>
          <cell r="Q35">
            <v>60338</v>
          </cell>
          <cell r="R35">
            <v>9956</v>
          </cell>
          <cell r="S35">
            <v>70294</v>
          </cell>
          <cell r="U35">
            <v>48270</v>
          </cell>
          <cell r="V35">
            <v>647.57177354440569</v>
          </cell>
          <cell r="W35">
            <v>8719.4211161792318</v>
          </cell>
          <cell r="X35">
            <v>56989.421116179234</v>
          </cell>
          <cell r="Z35">
            <v>8205.9000000000015</v>
          </cell>
          <cell r="AA35">
            <v>2896.2</v>
          </cell>
          <cell r="AB35">
            <v>482.7</v>
          </cell>
          <cell r="AC35">
            <v>1448.1</v>
          </cell>
          <cell r="AD35">
            <v>647.57177354440569</v>
          </cell>
          <cell r="AE35">
            <v>13855.316152401399</v>
          </cell>
          <cell r="AF35">
            <v>62125</v>
          </cell>
          <cell r="AH35">
            <v>60338</v>
          </cell>
          <cell r="AI35">
            <v>9956</v>
          </cell>
          <cell r="AJ35">
            <v>70294</v>
          </cell>
          <cell r="AL35">
            <v>48270</v>
          </cell>
          <cell r="AM35">
            <v>647.57177354440569</v>
          </cell>
          <cell r="AN35">
            <v>8719.4211161792318</v>
          </cell>
          <cell r="AO35">
            <v>56989.421116179234</v>
          </cell>
        </row>
        <row r="36">
          <cell r="D36" t="str">
            <v>HEWL 210</v>
          </cell>
          <cell r="F36" t="str">
            <v>HEWL 2</v>
          </cell>
          <cell r="G36">
            <v>1</v>
          </cell>
          <cell r="H36">
            <v>49578</v>
          </cell>
          <cell r="I36">
            <v>8428.26</v>
          </cell>
          <cell r="J36">
            <v>2974.68</v>
          </cell>
          <cell r="K36">
            <v>495.78000000000003</v>
          </cell>
          <cell r="L36">
            <v>1487.34</v>
          </cell>
          <cell r="M36">
            <v>665.11939898041317</v>
          </cell>
          <cell r="N36">
            <v>14230.761636705127</v>
          </cell>
          <cell r="O36">
            <v>63809</v>
          </cell>
          <cell r="Q36">
            <v>61973</v>
          </cell>
          <cell r="R36">
            <v>10226</v>
          </cell>
          <cell r="S36">
            <v>72199</v>
          </cell>
          <cell r="U36">
            <v>49578</v>
          </cell>
          <cell r="V36">
            <v>665.11939898041317</v>
          </cell>
          <cell r="W36">
            <v>8954.8640998121809</v>
          </cell>
          <cell r="X36">
            <v>58532.864099812185</v>
          </cell>
          <cell r="Z36">
            <v>8428.26</v>
          </cell>
          <cell r="AA36">
            <v>2974.68</v>
          </cell>
          <cell r="AB36">
            <v>495.78000000000003</v>
          </cell>
          <cell r="AC36">
            <v>1487.34</v>
          </cell>
          <cell r="AD36">
            <v>665.11939898041317</v>
          </cell>
          <cell r="AE36">
            <v>14230.761636705127</v>
          </cell>
          <cell r="AF36">
            <v>63809</v>
          </cell>
          <cell r="AH36">
            <v>61973</v>
          </cell>
          <cell r="AI36">
            <v>10226</v>
          </cell>
          <cell r="AJ36">
            <v>72199</v>
          </cell>
          <cell r="AL36">
            <v>49578</v>
          </cell>
          <cell r="AM36">
            <v>665.11939898041317</v>
          </cell>
          <cell r="AN36">
            <v>8954.8640998121809</v>
          </cell>
          <cell r="AO36">
            <v>58532.864099812185</v>
          </cell>
        </row>
        <row r="37">
          <cell r="D37" t="str">
            <v>HEWL 220</v>
          </cell>
          <cell r="G37">
            <v>2</v>
          </cell>
          <cell r="H37">
            <v>50676</v>
          </cell>
          <cell r="I37">
            <v>8614.92</v>
          </cell>
          <cell r="J37">
            <v>3040.56</v>
          </cell>
          <cell r="K37">
            <v>506.76</v>
          </cell>
          <cell r="L37">
            <v>1520.28</v>
          </cell>
          <cell r="M37">
            <v>679.84974510330017</v>
          </cell>
          <cell r="N37">
            <v>14545.929176281192</v>
          </cell>
          <cell r="O37">
            <v>65222</v>
          </cell>
          <cell r="Q37">
            <v>63345</v>
          </cell>
          <cell r="R37">
            <v>10452</v>
          </cell>
          <cell r="S37">
            <v>73797</v>
          </cell>
          <cell r="U37">
            <v>50676</v>
          </cell>
          <cell r="V37">
            <v>679.84974510330017</v>
          </cell>
          <cell r="W37">
            <v>9154.0249530453439</v>
          </cell>
          <cell r="X37">
            <v>59830.024953045344</v>
          </cell>
          <cell r="Z37">
            <v>8614.92</v>
          </cell>
          <cell r="AA37">
            <v>3040.56</v>
          </cell>
          <cell r="AB37">
            <v>506.76</v>
          </cell>
          <cell r="AC37">
            <v>1520.28</v>
          </cell>
          <cell r="AD37">
            <v>679.84974510330017</v>
          </cell>
          <cell r="AE37">
            <v>14545.929176281192</v>
          </cell>
          <cell r="AF37">
            <v>65222</v>
          </cell>
          <cell r="AH37">
            <v>63345</v>
          </cell>
          <cell r="AI37">
            <v>10452</v>
          </cell>
          <cell r="AJ37">
            <v>73797</v>
          </cell>
          <cell r="AL37">
            <v>50676</v>
          </cell>
          <cell r="AM37">
            <v>679.84974510330017</v>
          </cell>
          <cell r="AN37">
            <v>9154.0249530453439</v>
          </cell>
          <cell r="AO37">
            <v>59830.024953045344</v>
          </cell>
        </row>
        <row r="38">
          <cell r="D38" t="str">
            <v>HEWL 230</v>
          </cell>
          <cell r="G38">
            <v>3</v>
          </cell>
          <cell r="H38">
            <v>51985</v>
          </cell>
          <cell r="I38">
            <v>8837.4500000000007</v>
          </cell>
          <cell r="J38">
            <v>3119.1</v>
          </cell>
          <cell r="K38">
            <v>519.85</v>
          </cell>
          <cell r="L38">
            <v>1559.55</v>
          </cell>
          <cell r="M38">
            <v>697.41078615508445</v>
          </cell>
          <cell r="N38">
            <v>14921.661698416958</v>
          </cell>
          <cell r="O38">
            <v>66907</v>
          </cell>
          <cell r="Q38">
            <v>64981</v>
          </cell>
          <cell r="R38">
            <v>10722</v>
          </cell>
          <cell r="S38">
            <v>75703</v>
          </cell>
          <cell r="U38">
            <v>51985</v>
          </cell>
          <cell r="V38">
            <v>697.41078615508445</v>
          </cell>
          <cell r="W38">
            <v>9390.4835658706725</v>
          </cell>
          <cell r="X38">
            <v>61375.483565870672</v>
          </cell>
          <cell r="Z38">
            <v>8837.4500000000007</v>
          </cell>
          <cell r="AA38">
            <v>3119.1</v>
          </cell>
          <cell r="AB38">
            <v>519.85</v>
          </cell>
          <cell r="AC38">
            <v>1559.55</v>
          </cell>
          <cell r="AD38">
            <v>697.41078615508445</v>
          </cell>
          <cell r="AE38">
            <v>14921.661698416958</v>
          </cell>
          <cell r="AF38">
            <v>66907</v>
          </cell>
          <cell r="AH38">
            <v>64981</v>
          </cell>
          <cell r="AI38">
            <v>10722</v>
          </cell>
          <cell r="AJ38">
            <v>75703</v>
          </cell>
          <cell r="AL38">
            <v>51985</v>
          </cell>
          <cell r="AM38">
            <v>697.41078615508445</v>
          </cell>
          <cell r="AN38">
            <v>9390.4835658706725</v>
          </cell>
          <cell r="AO38">
            <v>61375.483565870672</v>
          </cell>
        </row>
        <row r="39">
          <cell r="D39" t="str">
            <v>HEWL 310</v>
          </cell>
          <cell r="F39" t="str">
            <v>HEWL 3</v>
          </cell>
          <cell r="G39">
            <v>1</v>
          </cell>
          <cell r="H39">
            <v>53295</v>
          </cell>
          <cell r="I39">
            <v>9060.1500000000015</v>
          </cell>
          <cell r="J39">
            <v>3197.7</v>
          </cell>
          <cell r="K39">
            <v>532.95000000000005</v>
          </cell>
          <cell r="L39">
            <v>1598.85</v>
          </cell>
          <cell r="M39">
            <v>714.98524282264555</v>
          </cell>
          <cell r="N39">
            <v>15297.681258384764</v>
          </cell>
          <cell r="O39">
            <v>68593</v>
          </cell>
          <cell r="Q39">
            <v>66619</v>
          </cell>
          <cell r="R39">
            <v>10992</v>
          </cell>
          <cell r="S39">
            <v>77611</v>
          </cell>
          <cell r="U39">
            <v>53295</v>
          </cell>
          <cell r="V39">
            <v>714.98524282264555</v>
          </cell>
          <cell r="W39">
            <v>9626.9578078883824</v>
          </cell>
          <cell r="X39">
            <v>62921.957807888379</v>
          </cell>
          <cell r="Z39">
            <v>9060.1500000000015</v>
          </cell>
          <cell r="AA39">
            <v>3197.7</v>
          </cell>
          <cell r="AB39">
            <v>532.95000000000005</v>
          </cell>
          <cell r="AC39">
            <v>1598.85</v>
          </cell>
          <cell r="AD39">
            <v>714.98524282264555</v>
          </cell>
          <cell r="AE39">
            <v>15297.681258384764</v>
          </cell>
          <cell r="AF39">
            <v>68593</v>
          </cell>
          <cell r="AH39">
            <v>66619</v>
          </cell>
          <cell r="AI39">
            <v>10992</v>
          </cell>
          <cell r="AJ39">
            <v>77611</v>
          </cell>
          <cell r="AL39">
            <v>53295</v>
          </cell>
          <cell r="AM39">
            <v>714.98524282264555</v>
          </cell>
          <cell r="AN39">
            <v>9626.9578078883824</v>
          </cell>
          <cell r="AO39">
            <v>62921.957807888379</v>
          </cell>
        </row>
        <row r="40">
          <cell r="D40" t="str">
            <v>HEWL 320</v>
          </cell>
          <cell r="G40">
            <v>2</v>
          </cell>
          <cell r="H40">
            <v>54613</v>
          </cell>
          <cell r="I40">
            <v>9284.2100000000009</v>
          </cell>
          <cell r="J40">
            <v>3276.7799999999997</v>
          </cell>
          <cell r="K40">
            <v>546.13</v>
          </cell>
          <cell r="L40">
            <v>1638.3899999999999</v>
          </cell>
          <cell r="M40">
            <v>732.66702441642076</v>
          </cell>
          <cell r="N40">
            <v>15675.997121008855</v>
          </cell>
          <cell r="O40">
            <v>70289</v>
          </cell>
          <cell r="Q40">
            <v>68266</v>
          </cell>
          <cell r="R40">
            <v>11264</v>
          </cell>
          <cell r="S40">
            <v>79530</v>
          </cell>
          <cell r="U40">
            <v>54613</v>
          </cell>
          <cell r="V40">
            <v>732.66702441642076</v>
          </cell>
          <cell r="W40">
            <v>9864.55708344513</v>
          </cell>
          <cell r="X40">
            <v>64477.557083445128</v>
          </cell>
          <cell r="Z40">
            <v>9284.2100000000009</v>
          </cell>
          <cell r="AA40">
            <v>3276.7799999999997</v>
          </cell>
          <cell r="AB40">
            <v>546.13</v>
          </cell>
          <cell r="AC40">
            <v>1638.3899999999999</v>
          </cell>
          <cell r="AD40">
            <v>732.66702441642076</v>
          </cell>
          <cell r="AE40">
            <v>15675.997121008855</v>
          </cell>
          <cell r="AF40">
            <v>70289</v>
          </cell>
          <cell r="AH40">
            <v>68266</v>
          </cell>
          <cell r="AI40">
            <v>11264</v>
          </cell>
          <cell r="AJ40">
            <v>79530</v>
          </cell>
          <cell r="AL40">
            <v>54613</v>
          </cell>
          <cell r="AM40">
            <v>732.66702441642076</v>
          </cell>
          <cell r="AN40">
            <v>9864.55708344513</v>
          </cell>
          <cell r="AO40">
            <v>64477.557083445128</v>
          </cell>
        </row>
        <row r="41">
          <cell r="D41" t="str">
            <v>HEWL 330</v>
          </cell>
          <cell r="G41">
            <v>3</v>
          </cell>
          <cell r="H41">
            <v>55923</v>
          </cell>
          <cell r="I41">
            <v>9506.91</v>
          </cell>
          <cell r="J41">
            <v>3355.3799999999997</v>
          </cell>
          <cell r="K41">
            <v>559.23</v>
          </cell>
          <cell r="L41">
            <v>1677.6899999999998</v>
          </cell>
          <cell r="M41">
            <v>750.24148108398174</v>
          </cell>
          <cell r="N41">
            <v>16052.016680976656</v>
          </cell>
          <cell r="O41">
            <v>71975</v>
          </cell>
          <cell r="Q41">
            <v>69904</v>
          </cell>
          <cell r="R41">
            <v>11534</v>
          </cell>
          <cell r="S41">
            <v>81438</v>
          </cell>
          <cell r="U41">
            <v>55923</v>
          </cell>
          <cell r="V41">
            <v>750.24148108398174</v>
          </cell>
          <cell r="W41">
            <v>10101.031325462838</v>
          </cell>
          <cell r="X41">
            <v>66024.031325462842</v>
          </cell>
          <cell r="Z41">
            <v>9506.91</v>
          </cell>
          <cell r="AA41">
            <v>3355.3799999999997</v>
          </cell>
          <cell r="AB41">
            <v>559.23</v>
          </cell>
          <cell r="AC41">
            <v>1677.6899999999998</v>
          </cell>
          <cell r="AD41">
            <v>750.24148108398174</v>
          </cell>
          <cell r="AE41">
            <v>16052.016680976656</v>
          </cell>
          <cell r="AF41">
            <v>71975</v>
          </cell>
          <cell r="AH41">
            <v>69904</v>
          </cell>
          <cell r="AI41">
            <v>11534</v>
          </cell>
          <cell r="AJ41">
            <v>81438</v>
          </cell>
          <cell r="AL41">
            <v>55923</v>
          </cell>
          <cell r="AM41">
            <v>750.24148108398174</v>
          </cell>
          <cell r="AN41">
            <v>10101.031325462838</v>
          </cell>
          <cell r="AO41">
            <v>66024.031325462842</v>
          </cell>
        </row>
        <row r="42">
          <cell r="D42" t="str">
            <v>HEWL 340</v>
          </cell>
          <cell r="G42">
            <v>4</v>
          </cell>
          <cell r="H42">
            <v>57247</v>
          </cell>
          <cell r="I42">
            <v>9731.9900000000016</v>
          </cell>
          <cell r="J42">
            <v>3434.8199999999997</v>
          </cell>
          <cell r="K42">
            <v>572.47</v>
          </cell>
          <cell r="L42">
            <v>1717.4099999999999</v>
          </cell>
          <cell r="M42">
            <v>768.00375637241746</v>
          </cell>
          <cell r="N42">
            <v>16432.054770592971</v>
          </cell>
          <cell r="O42">
            <v>73679</v>
          </cell>
          <cell r="Q42">
            <v>71559</v>
          </cell>
          <cell r="R42">
            <v>11807</v>
          </cell>
          <cell r="S42">
            <v>83366</v>
          </cell>
          <cell r="U42">
            <v>57247</v>
          </cell>
          <cell r="V42">
            <v>768.00375637241746</v>
          </cell>
          <cell r="W42">
            <v>10340.724376173866</v>
          </cell>
          <cell r="X42">
            <v>67587.724376173865</v>
          </cell>
          <cell r="Z42">
            <v>9731.9900000000016</v>
          </cell>
          <cell r="AA42">
            <v>3434.8199999999997</v>
          </cell>
          <cell r="AB42">
            <v>572.47</v>
          </cell>
          <cell r="AC42">
            <v>1717.4099999999999</v>
          </cell>
          <cell r="AD42">
            <v>768.00375637241746</v>
          </cell>
          <cell r="AE42">
            <v>16432.054770592971</v>
          </cell>
          <cell r="AF42">
            <v>73679</v>
          </cell>
          <cell r="AH42">
            <v>71559</v>
          </cell>
          <cell r="AI42">
            <v>11807</v>
          </cell>
          <cell r="AJ42">
            <v>83366</v>
          </cell>
          <cell r="AL42">
            <v>57247</v>
          </cell>
          <cell r="AM42">
            <v>768.00375637241746</v>
          </cell>
          <cell r="AN42">
            <v>10340.724376173866</v>
          </cell>
          <cell r="AO42">
            <v>67587.724376173865</v>
          </cell>
        </row>
        <row r="43">
          <cell r="D43" t="str">
            <v>HEWL 410</v>
          </cell>
          <cell r="F43" t="str">
            <v>HEWL 4</v>
          </cell>
          <cell r="G43">
            <v>1</v>
          </cell>
          <cell r="H43">
            <v>59031</v>
          </cell>
          <cell r="I43">
            <v>10035.27</v>
          </cell>
          <cell r="J43">
            <v>3541.8599999999997</v>
          </cell>
          <cell r="K43">
            <v>590.31000000000006</v>
          </cell>
          <cell r="L43">
            <v>1770.9299999999998</v>
          </cell>
          <cell r="M43">
            <v>791.93721491816473</v>
          </cell>
          <cell r="N43">
            <v>16944.13026294607</v>
          </cell>
          <cell r="O43">
            <v>75975</v>
          </cell>
          <cell r="Q43">
            <v>73789</v>
          </cell>
          <cell r="R43">
            <v>12175</v>
          </cell>
          <cell r="S43">
            <v>85964</v>
          </cell>
          <cell r="U43">
            <v>59031</v>
          </cell>
          <cell r="V43">
            <v>791.93721491816473</v>
          </cell>
          <cell r="W43">
            <v>10662.606855379661</v>
          </cell>
          <cell r="X43">
            <v>69693.606855379665</v>
          </cell>
          <cell r="Z43">
            <v>10035.27</v>
          </cell>
          <cell r="AA43">
            <v>3541.8599999999997</v>
          </cell>
          <cell r="AB43">
            <v>590.31000000000006</v>
          </cell>
          <cell r="AC43">
            <v>1770.9299999999998</v>
          </cell>
          <cell r="AD43">
            <v>791.93721491816473</v>
          </cell>
          <cell r="AE43">
            <v>16944.13026294607</v>
          </cell>
          <cell r="AF43">
            <v>75975</v>
          </cell>
          <cell r="AH43">
            <v>73789</v>
          </cell>
          <cell r="AI43">
            <v>12175</v>
          </cell>
          <cell r="AJ43">
            <v>85964</v>
          </cell>
          <cell r="AL43">
            <v>59031</v>
          </cell>
          <cell r="AM43">
            <v>791.93721491816473</v>
          </cell>
          <cell r="AN43">
            <v>10662.606855379661</v>
          </cell>
          <cell r="AO43">
            <v>69693.606855379665</v>
          </cell>
        </row>
        <row r="44">
          <cell r="D44" t="str">
            <v>HEWL 420</v>
          </cell>
          <cell r="G44">
            <v>2</v>
          </cell>
          <cell r="H44">
            <v>60578</v>
          </cell>
          <cell r="I44">
            <v>10298.26</v>
          </cell>
          <cell r="J44">
            <v>3634.68</v>
          </cell>
          <cell r="K44">
            <v>605.78</v>
          </cell>
          <cell r="L44">
            <v>1817.34</v>
          </cell>
          <cell r="M44">
            <v>812.69117252481897</v>
          </cell>
          <cell r="N44">
            <v>17388.177789106521</v>
          </cell>
          <cell r="O44">
            <v>77966</v>
          </cell>
          <cell r="Q44">
            <v>75723</v>
          </cell>
          <cell r="R44">
            <v>12494</v>
          </cell>
          <cell r="S44">
            <v>88217</v>
          </cell>
          <cell r="U44">
            <v>60578</v>
          </cell>
          <cell r="V44">
            <v>812.69117252481897</v>
          </cell>
          <cell r="W44">
            <v>10941.785215991415</v>
          </cell>
          <cell r="X44">
            <v>71519.785215991418</v>
          </cell>
          <cell r="Z44">
            <v>10298.26</v>
          </cell>
          <cell r="AA44">
            <v>3634.68</v>
          </cell>
          <cell r="AB44">
            <v>605.78</v>
          </cell>
          <cell r="AC44">
            <v>1817.34</v>
          </cell>
          <cell r="AD44">
            <v>812.69117252481897</v>
          </cell>
          <cell r="AE44">
            <v>17388.177789106521</v>
          </cell>
          <cell r="AF44">
            <v>77966</v>
          </cell>
          <cell r="AH44">
            <v>75723</v>
          </cell>
          <cell r="AI44">
            <v>12494</v>
          </cell>
          <cell r="AJ44">
            <v>88217</v>
          </cell>
          <cell r="AL44">
            <v>60578</v>
          </cell>
          <cell r="AM44">
            <v>812.69117252481897</v>
          </cell>
          <cell r="AN44">
            <v>10941.785215991415</v>
          </cell>
          <cell r="AO44">
            <v>71519.785215991418</v>
          </cell>
        </row>
        <row r="45">
          <cell r="D45" t="str">
            <v>HEWL 430</v>
          </cell>
          <cell r="G45">
            <v>3</v>
          </cell>
          <cell r="H45">
            <v>62142</v>
          </cell>
          <cell r="I45">
            <v>10564.140000000001</v>
          </cell>
          <cell r="J45">
            <v>3728.52</v>
          </cell>
          <cell r="K45">
            <v>621.41999999999996</v>
          </cell>
          <cell r="L45">
            <v>1864.26</v>
          </cell>
          <cell r="M45">
            <v>833.67319559967802</v>
          </cell>
          <cell r="N45">
            <v>17837.10495841159</v>
          </cell>
          <cell r="O45">
            <v>79979</v>
          </cell>
          <cell r="Q45">
            <v>77678</v>
          </cell>
          <cell r="R45">
            <v>12817</v>
          </cell>
          <cell r="S45">
            <v>90495</v>
          </cell>
          <cell r="U45">
            <v>62142</v>
          </cell>
          <cell r="V45">
            <v>833.67319559967802</v>
          </cell>
          <cell r="W45">
            <v>11224.229272873625</v>
          </cell>
          <cell r="X45">
            <v>73366.229272873621</v>
          </cell>
          <cell r="Z45">
            <v>10564.140000000001</v>
          </cell>
          <cell r="AA45">
            <v>3728.52</v>
          </cell>
          <cell r="AB45">
            <v>621.41999999999996</v>
          </cell>
          <cell r="AC45">
            <v>1864.26</v>
          </cell>
          <cell r="AD45">
            <v>833.67319559967802</v>
          </cell>
          <cell r="AE45">
            <v>17837.10495841159</v>
          </cell>
          <cell r="AF45">
            <v>79979</v>
          </cell>
          <cell r="AH45">
            <v>77678</v>
          </cell>
          <cell r="AI45">
            <v>12817</v>
          </cell>
          <cell r="AJ45">
            <v>90495</v>
          </cell>
          <cell r="AL45">
            <v>62142</v>
          </cell>
          <cell r="AM45">
            <v>833.67319559967802</v>
          </cell>
          <cell r="AN45">
            <v>11224.229272873625</v>
          </cell>
          <cell r="AO45">
            <v>73366.229272873621</v>
          </cell>
        </row>
        <row r="46">
          <cell r="D46" t="str">
            <v>HEWL 440</v>
          </cell>
          <cell r="G46">
            <v>4</v>
          </cell>
          <cell r="H46">
            <v>63928</v>
          </cell>
          <cell r="I46">
            <v>10867.76</v>
          </cell>
          <cell r="J46">
            <v>3835.68</v>
          </cell>
          <cell r="K46">
            <v>639.28</v>
          </cell>
          <cell r="L46">
            <v>1917.84</v>
          </cell>
          <cell r="M46">
            <v>857.6334853769788</v>
          </cell>
          <cell r="N46">
            <v>18349.754526428766</v>
          </cell>
          <cell r="O46">
            <v>82278</v>
          </cell>
          <cell r="Q46">
            <v>79910</v>
          </cell>
          <cell r="R46">
            <v>13185</v>
          </cell>
          <cell r="S46">
            <v>93095</v>
          </cell>
          <cell r="U46">
            <v>63928</v>
          </cell>
          <cell r="V46">
            <v>857.6334853769788</v>
          </cell>
          <cell r="W46">
            <v>11547.14301046418</v>
          </cell>
          <cell r="X46">
            <v>75475.143010464177</v>
          </cell>
          <cell r="Z46">
            <v>10867.76</v>
          </cell>
          <cell r="AA46">
            <v>3835.68</v>
          </cell>
          <cell r="AB46">
            <v>639.28</v>
          </cell>
          <cell r="AC46">
            <v>1917.84</v>
          </cell>
          <cell r="AD46">
            <v>857.6334853769788</v>
          </cell>
          <cell r="AE46">
            <v>18349.754526428766</v>
          </cell>
          <cell r="AF46">
            <v>82278</v>
          </cell>
          <cell r="AH46">
            <v>79910</v>
          </cell>
          <cell r="AI46">
            <v>13185</v>
          </cell>
          <cell r="AJ46">
            <v>93095</v>
          </cell>
          <cell r="AL46">
            <v>63928</v>
          </cell>
          <cell r="AM46">
            <v>857.6334853769788</v>
          </cell>
          <cell r="AN46">
            <v>11547.14301046418</v>
          </cell>
          <cell r="AO46">
            <v>75475.143010464177</v>
          </cell>
        </row>
        <row r="47">
          <cell r="D47" t="str">
            <v>HEWL 510</v>
          </cell>
          <cell r="F47" t="str">
            <v>HEWL 5</v>
          </cell>
          <cell r="G47">
            <v>1</v>
          </cell>
          <cell r="H47">
            <v>65753</v>
          </cell>
          <cell r="I47">
            <v>11178.01</v>
          </cell>
          <cell r="J47">
            <v>3945.18</v>
          </cell>
          <cell r="K47">
            <v>657.53</v>
          </cell>
          <cell r="L47">
            <v>1972.59</v>
          </cell>
          <cell r="M47">
            <v>882.11698416957347</v>
          </cell>
          <cell r="N47">
            <v>18873.598569895359</v>
          </cell>
          <cell r="O47">
            <v>84627</v>
          </cell>
          <cell r="Q47">
            <v>82191</v>
          </cell>
          <cell r="R47">
            <v>13562</v>
          </cell>
          <cell r="S47">
            <v>95753</v>
          </cell>
          <cell r="U47">
            <v>65753</v>
          </cell>
          <cell r="V47">
            <v>882.11698416957347</v>
          </cell>
          <cell r="W47">
            <v>11876.666286557553</v>
          </cell>
          <cell r="X47">
            <v>77629.666286557549</v>
          </cell>
          <cell r="Z47">
            <v>11178.01</v>
          </cell>
          <cell r="AA47">
            <v>3945.18</v>
          </cell>
          <cell r="AB47">
            <v>657.53</v>
          </cell>
          <cell r="AC47">
            <v>1972.59</v>
          </cell>
          <cell r="AD47">
            <v>882.11698416957347</v>
          </cell>
          <cell r="AE47">
            <v>18873.598569895359</v>
          </cell>
          <cell r="AF47">
            <v>84627</v>
          </cell>
          <cell r="AH47">
            <v>82191</v>
          </cell>
          <cell r="AI47">
            <v>13562</v>
          </cell>
          <cell r="AJ47">
            <v>95753</v>
          </cell>
          <cell r="AL47">
            <v>65753</v>
          </cell>
          <cell r="AM47">
            <v>882.11698416957347</v>
          </cell>
          <cell r="AN47">
            <v>11876.666286557553</v>
          </cell>
          <cell r="AO47">
            <v>77629.666286557549</v>
          </cell>
        </row>
        <row r="48">
          <cell r="D48" t="str">
            <v>HEWL 520</v>
          </cell>
          <cell r="G48">
            <v>2</v>
          </cell>
          <cell r="H48">
            <v>67582</v>
          </cell>
          <cell r="I48">
            <v>11488.94</v>
          </cell>
          <cell r="J48">
            <v>4054.92</v>
          </cell>
          <cell r="K48">
            <v>675.82</v>
          </cell>
          <cell r="L48">
            <v>2027.46</v>
          </cell>
          <cell r="M48">
            <v>906.65414542527503</v>
          </cell>
          <cell r="N48">
            <v>19398.5907646901</v>
          </cell>
          <cell r="O48">
            <v>86981</v>
          </cell>
          <cell r="Q48">
            <v>84478</v>
          </cell>
          <cell r="R48">
            <v>13939</v>
          </cell>
          <cell r="S48">
            <v>98417</v>
          </cell>
          <cell r="U48">
            <v>67582</v>
          </cell>
          <cell r="V48">
            <v>906.65414542527503</v>
          </cell>
          <cell r="W48">
            <v>12207.252079420445</v>
          </cell>
          <cell r="X48">
            <v>79789.252079420447</v>
          </cell>
          <cell r="Z48">
            <v>11488.94</v>
          </cell>
          <cell r="AA48">
            <v>4054.92</v>
          </cell>
          <cell r="AB48">
            <v>675.82</v>
          </cell>
          <cell r="AC48">
            <v>2027.46</v>
          </cell>
          <cell r="AD48">
            <v>906.65414542527503</v>
          </cell>
          <cell r="AE48">
            <v>19398.5907646901</v>
          </cell>
          <cell r="AF48">
            <v>86981</v>
          </cell>
          <cell r="AH48">
            <v>84478</v>
          </cell>
          <cell r="AI48">
            <v>13939</v>
          </cell>
          <cell r="AJ48">
            <v>98417</v>
          </cell>
          <cell r="AL48">
            <v>67582</v>
          </cell>
          <cell r="AM48">
            <v>906.65414542527503</v>
          </cell>
          <cell r="AN48">
            <v>12207.252079420445</v>
          </cell>
          <cell r="AO48">
            <v>79789.252079420447</v>
          </cell>
        </row>
        <row r="49">
          <cell r="D49" t="str">
            <v>HEWL 530</v>
          </cell>
          <cell r="G49">
            <v>3</v>
          </cell>
          <cell r="H49">
            <v>69424</v>
          </cell>
          <cell r="I49">
            <v>11802.080000000002</v>
          </cell>
          <cell r="J49">
            <v>4165.4399999999996</v>
          </cell>
          <cell r="K49">
            <v>694.24</v>
          </cell>
          <cell r="L49">
            <v>2082.7199999999998</v>
          </cell>
          <cell r="M49">
            <v>931.36570968607452</v>
          </cell>
          <cell r="N49">
            <v>19927.314451301318</v>
          </cell>
          <cell r="O49">
            <v>89351</v>
          </cell>
          <cell r="Q49">
            <v>86780</v>
          </cell>
          <cell r="R49">
            <v>14319</v>
          </cell>
          <cell r="S49">
            <v>101099</v>
          </cell>
          <cell r="U49">
            <v>69424</v>
          </cell>
          <cell r="V49">
            <v>931.36570968607452</v>
          </cell>
          <cell r="W49">
            <v>12540.041051784277</v>
          </cell>
          <cell r="X49">
            <v>81964.041051784283</v>
          </cell>
          <cell r="Z49">
            <v>11802.080000000002</v>
          </cell>
          <cell r="AA49">
            <v>4165.4399999999996</v>
          </cell>
          <cell r="AB49">
            <v>694.24</v>
          </cell>
          <cell r="AC49">
            <v>2082.7199999999998</v>
          </cell>
          <cell r="AD49">
            <v>931.36570968607452</v>
          </cell>
          <cell r="AE49">
            <v>19927.314451301318</v>
          </cell>
          <cell r="AF49">
            <v>89351</v>
          </cell>
          <cell r="AH49">
            <v>86780</v>
          </cell>
          <cell r="AI49">
            <v>14319</v>
          </cell>
          <cell r="AJ49">
            <v>101099</v>
          </cell>
          <cell r="AL49">
            <v>69424</v>
          </cell>
          <cell r="AM49">
            <v>931.36570968607452</v>
          </cell>
          <cell r="AN49">
            <v>12540.041051784277</v>
          </cell>
          <cell r="AO49">
            <v>81964.041051784283</v>
          </cell>
        </row>
        <row r="50">
          <cell r="D50" t="str">
            <v>HEWL 540</v>
          </cell>
          <cell r="G50">
            <v>4</v>
          </cell>
          <cell r="H50">
            <v>71252</v>
          </cell>
          <cell r="I50">
            <v>12112.84</v>
          </cell>
          <cell r="J50">
            <v>4275.12</v>
          </cell>
          <cell r="K50">
            <v>712.52</v>
          </cell>
          <cell r="L50">
            <v>2137.56</v>
          </cell>
          <cell r="M50">
            <v>955.88945532599951</v>
          </cell>
          <cell r="N50">
            <v>20452.019608264021</v>
          </cell>
          <cell r="O50">
            <v>91704</v>
          </cell>
          <cell r="Q50">
            <v>89065</v>
          </cell>
          <cell r="R50">
            <v>14696</v>
          </cell>
          <cell r="S50">
            <v>103761</v>
          </cell>
          <cell r="U50">
            <v>71252</v>
          </cell>
          <cell r="V50">
            <v>955.88945532599951</v>
          </cell>
          <cell r="W50">
            <v>12870.61121545479</v>
          </cell>
          <cell r="X50">
            <v>84122.611215454788</v>
          </cell>
          <cell r="Z50">
            <v>12112.84</v>
          </cell>
          <cell r="AA50">
            <v>4275.12</v>
          </cell>
          <cell r="AB50">
            <v>712.52</v>
          </cell>
          <cell r="AC50">
            <v>2137.56</v>
          </cell>
          <cell r="AD50">
            <v>955.88945532599951</v>
          </cell>
          <cell r="AE50">
            <v>20452.019608264021</v>
          </cell>
          <cell r="AF50">
            <v>91704</v>
          </cell>
          <cell r="AH50">
            <v>89065</v>
          </cell>
          <cell r="AI50">
            <v>14696</v>
          </cell>
          <cell r="AJ50">
            <v>103761</v>
          </cell>
          <cell r="AL50">
            <v>71252</v>
          </cell>
          <cell r="AM50">
            <v>955.88945532599951</v>
          </cell>
          <cell r="AN50">
            <v>12870.61121545479</v>
          </cell>
          <cell r="AO50">
            <v>84122.611215454788</v>
          </cell>
        </row>
        <row r="51">
          <cell r="D51" t="str">
            <v>HEWL 610</v>
          </cell>
          <cell r="F51" t="str">
            <v>HEWL 6</v>
          </cell>
          <cell r="G51">
            <v>1</v>
          </cell>
          <cell r="H51">
            <v>73521</v>
          </cell>
          <cell r="I51">
            <v>12498.570000000002</v>
          </cell>
          <cell r="J51">
            <v>4411.26</v>
          </cell>
          <cell r="K51">
            <v>735.21</v>
          </cell>
          <cell r="L51">
            <v>2205.63</v>
          </cell>
          <cell r="M51">
            <v>986.32948752347738</v>
          </cell>
          <cell r="N51">
            <v>21103.308449154818</v>
          </cell>
          <cell r="O51">
            <v>94624</v>
          </cell>
          <cell r="Q51">
            <v>91901</v>
          </cell>
          <cell r="R51">
            <v>15164</v>
          </cell>
          <cell r="S51">
            <v>107065</v>
          </cell>
          <cell r="U51">
            <v>73521</v>
          </cell>
          <cell r="V51">
            <v>986.32948752347738</v>
          </cell>
          <cell r="W51">
            <v>13280.073852964852</v>
          </cell>
          <cell r="X51">
            <v>86801.073852964852</v>
          </cell>
          <cell r="Z51">
            <v>12498.570000000002</v>
          </cell>
          <cell r="AA51">
            <v>4411.26</v>
          </cell>
          <cell r="AB51">
            <v>735.21</v>
          </cell>
          <cell r="AC51">
            <v>2205.63</v>
          </cell>
          <cell r="AD51">
            <v>986.32948752347738</v>
          </cell>
          <cell r="AE51">
            <v>21103.308449154818</v>
          </cell>
          <cell r="AF51">
            <v>94624</v>
          </cell>
          <cell r="AH51">
            <v>91901</v>
          </cell>
          <cell r="AI51">
            <v>15164</v>
          </cell>
          <cell r="AJ51">
            <v>107065</v>
          </cell>
          <cell r="AL51">
            <v>73521</v>
          </cell>
          <cell r="AM51">
            <v>986.32948752347738</v>
          </cell>
          <cell r="AN51">
            <v>13280.073852964852</v>
          </cell>
          <cell r="AO51">
            <v>86801.073852964852</v>
          </cell>
        </row>
        <row r="52">
          <cell r="D52" t="str">
            <v>HEWL 620</v>
          </cell>
          <cell r="G52">
            <v>2</v>
          </cell>
          <cell r="H52">
            <v>75348</v>
          </cell>
          <cell r="I52">
            <v>12809.160000000002</v>
          </cell>
          <cell r="J52">
            <v>4520.88</v>
          </cell>
          <cell r="K52">
            <v>753.48</v>
          </cell>
          <cell r="L52">
            <v>2260.44</v>
          </cell>
          <cell r="M52">
            <v>1010.8398175476253</v>
          </cell>
          <cell r="N52">
            <v>21627.726568285485</v>
          </cell>
          <cell r="O52">
            <v>96976</v>
          </cell>
          <cell r="Q52">
            <v>94185</v>
          </cell>
          <cell r="R52">
            <v>15541</v>
          </cell>
          <cell r="S52">
            <v>109726</v>
          </cell>
          <cell r="U52">
            <v>75348</v>
          </cell>
          <cell r="V52">
            <v>1010.8398175476253</v>
          </cell>
          <cell r="W52">
            <v>13609.628387442983</v>
          </cell>
          <cell r="X52">
            <v>88957.628387442979</v>
          </cell>
          <cell r="Z52">
            <v>12809.160000000002</v>
          </cell>
          <cell r="AA52">
            <v>4520.88</v>
          </cell>
          <cell r="AB52">
            <v>753.48</v>
          </cell>
          <cell r="AC52">
            <v>2260.44</v>
          </cell>
          <cell r="AD52">
            <v>1010.8398175476253</v>
          </cell>
          <cell r="AE52">
            <v>21627.726568285485</v>
          </cell>
          <cell r="AF52">
            <v>96976</v>
          </cell>
          <cell r="AH52">
            <v>94185</v>
          </cell>
          <cell r="AI52">
            <v>15541</v>
          </cell>
          <cell r="AJ52">
            <v>109726</v>
          </cell>
          <cell r="AL52">
            <v>75348</v>
          </cell>
          <cell r="AM52">
            <v>1010.8398175476253</v>
          </cell>
          <cell r="AN52">
            <v>13609.628387442983</v>
          </cell>
          <cell r="AO52">
            <v>88957.628387442979</v>
          </cell>
        </row>
        <row r="53">
          <cell r="D53" t="str">
            <v>HEWL 630</v>
          </cell>
          <cell r="G53">
            <v>3</v>
          </cell>
          <cell r="H53">
            <v>77176</v>
          </cell>
          <cell r="I53">
            <v>13119.92</v>
          </cell>
          <cell r="J53">
            <v>4630.5599999999995</v>
          </cell>
          <cell r="K53">
            <v>771.76</v>
          </cell>
          <cell r="L53">
            <v>2315.2799999999997</v>
          </cell>
          <cell r="M53">
            <v>1035.3635631875504</v>
          </cell>
          <cell r="N53">
            <v>22152.431725248185</v>
          </cell>
          <cell r="O53">
            <v>99328</v>
          </cell>
          <cell r="Q53">
            <v>96470</v>
          </cell>
          <cell r="R53">
            <v>15918</v>
          </cell>
          <cell r="S53">
            <v>112388</v>
          </cell>
          <cell r="U53">
            <v>77176</v>
          </cell>
          <cell r="V53">
            <v>1035.3635631875504</v>
          </cell>
          <cell r="W53">
            <v>13940.198551113495</v>
          </cell>
          <cell r="X53">
            <v>91116.198551113499</v>
          </cell>
          <cell r="Z53">
            <v>13119.92</v>
          </cell>
          <cell r="AA53">
            <v>4630.5599999999995</v>
          </cell>
          <cell r="AB53">
            <v>771.76</v>
          </cell>
          <cell r="AC53">
            <v>2315.2799999999997</v>
          </cell>
          <cell r="AD53">
            <v>1035.3635631875504</v>
          </cell>
          <cell r="AE53">
            <v>22152.431725248185</v>
          </cell>
          <cell r="AF53">
            <v>99328</v>
          </cell>
          <cell r="AH53">
            <v>96470</v>
          </cell>
          <cell r="AI53">
            <v>15918</v>
          </cell>
          <cell r="AJ53">
            <v>112388</v>
          </cell>
          <cell r="AL53">
            <v>77176</v>
          </cell>
          <cell r="AM53">
            <v>1035.3635631875504</v>
          </cell>
          <cell r="AN53">
            <v>13940.198551113495</v>
          </cell>
          <cell r="AO53">
            <v>91116.198551113499</v>
          </cell>
        </row>
        <row r="54">
          <cell r="D54" t="str">
            <v>HEWL 640</v>
          </cell>
          <cell r="G54">
            <v>4</v>
          </cell>
          <cell r="H54">
            <v>79006</v>
          </cell>
          <cell r="I54">
            <v>13431.02</v>
          </cell>
          <cell r="J54">
            <v>4740.3599999999997</v>
          </cell>
          <cell r="K54">
            <v>790.06000000000006</v>
          </cell>
          <cell r="L54">
            <v>2370.1799999999998</v>
          </cell>
          <cell r="M54">
            <v>1059.9141400590288</v>
          </cell>
          <cell r="N54">
            <v>22677.71095787497</v>
          </cell>
          <cell r="O54">
            <v>101684</v>
          </cell>
          <cell r="Q54">
            <v>98758</v>
          </cell>
          <cell r="R54">
            <v>16295</v>
          </cell>
          <cell r="S54">
            <v>115053</v>
          </cell>
          <cell r="U54">
            <v>79006</v>
          </cell>
          <cell r="V54">
            <v>1059.9141400590288</v>
          </cell>
          <cell r="W54">
            <v>14270.799973168769</v>
          </cell>
          <cell r="X54">
            <v>93276.799973168774</v>
          </cell>
          <cell r="Z54">
            <v>13431.02</v>
          </cell>
          <cell r="AA54">
            <v>4740.3599999999997</v>
          </cell>
          <cell r="AB54">
            <v>790.06000000000006</v>
          </cell>
          <cell r="AC54">
            <v>2370.1799999999998</v>
          </cell>
          <cell r="AD54">
            <v>1059.9141400590288</v>
          </cell>
          <cell r="AE54">
            <v>22677.71095787497</v>
          </cell>
          <cell r="AF54">
            <v>101684</v>
          </cell>
          <cell r="AH54">
            <v>98758</v>
          </cell>
          <cell r="AI54">
            <v>16295</v>
          </cell>
          <cell r="AJ54">
            <v>115053</v>
          </cell>
          <cell r="AL54">
            <v>79006</v>
          </cell>
          <cell r="AM54">
            <v>1059.9141400590288</v>
          </cell>
          <cell r="AN54">
            <v>14270.799973168769</v>
          </cell>
          <cell r="AO54">
            <v>93276.799973168774</v>
          </cell>
        </row>
        <row r="55">
          <cell r="D55" t="str">
            <v>HEWL 710</v>
          </cell>
          <cell r="F55" t="str">
            <v>HEWL 7</v>
          </cell>
          <cell r="G55">
            <v>1</v>
          </cell>
          <cell r="H55">
            <v>81325</v>
          </cell>
          <cell r="I55">
            <v>13825.250000000002</v>
          </cell>
          <cell r="J55">
            <v>4879.5</v>
          </cell>
          <cell r="K55">
            <v>813.25</v>
          </cell>
          <cell r="L55">
            <v>2439.75</v>
          </cell>
          <cell r="M55">
            <v>1091.0249530453448</v>
          </cell>
          <cell r="N55">
            <v>23343.351690367588</v>
          </cell>
          <cell r="O55">
            <v>104668</v>
          </cell>
          <cell r="Q55">
            <v>101656</v>
          </cell>
          <cell r="R55">
            <v>16773</v>
          </cell>
          <cell r="S55">
            <v>118429</v>
          </cell>
          <cell r="U55">
            <v>81325</v>
          </cell>
          <cell r="V55">
            <v>1091.0249530453448</v>
          </cell>
          <cell r="W55">
            <v>14690.044070297827</v>
          </cell>
          <cell r="X55">
            <v>96015.044070297823</v>
          </cell>
          <cell r="Z55">
            <v>13825.250000000002</v>
          </cell>
          <cell r="AA55">
            <v>4879.5</v>
          </cell>
          <cell r="AB55">
            <v>813.25</v>
          </cell>
          <cell r="AC55">
            <v>2439.75</v>
          </cell>
          <cell r="AD55">
            <v>1091.0249530453448</v>
          </cell>
          <cell r="AE55">
            <v>23343.351690367588</v>
          </cell>
          <cell r="AF55">
            <v>104668</v>
          </cell>
          <cell r="AH55">
            <v>101656</v>
          </cell>
          <cell r="AI55">
            <v>16773</v>
          </cell>
          <cell r="AJ55">
            <v>118429</v>
          </cell>
          <cell r="AL55">
            <v>81325</v>
          </cell>
          <cell r="AM55">
            <v>1091.0249530453448</v>
          </cell>
          <cell r="AN55">
            <v>14690.044070297827</v>
          </cell>
          <cell r="AO55">
            <v>96015.044070297823</v>
          </cell>
        </row>
        <row r="56">
          <cell r="D56" t="str">
            <v>HEWL 720</v>
          </cell>
          <cell r="G56">
            <v>2</v>
          </cell>
          <cell r="H56">
            <v>83555</v>
          </cell>
          <cell r="I56">
            <v>14204.35</v>
          </cell>
          <cell r="J56">
            <v>5013.3</v>
          </cell>
          <cell r="K56">
            <v>835.55000000000007</v>
          </cell>
          <cell r="L56">
            <v>2506.65</v>
          </cell>
          <cell r="M56">
            <v>1120.9417762275289</v>
          </cell>
          <cell r="N56">
            <v>23983.446055808963</v>
          </cell>
          <cell r="O56">
            <v>107538</v>
          </cell>
          <cell r="Q56">
            <v>104444</v>
          </cell>
          <cell r="R56">
            <v>17233</v>
          </cell>
          <cell r="S56">
            <v>121677</v>
          </cell>
          <cell r="U56">
            <v>83555</v>
          </cell>
          <cell r="V56">
            <v>1120.9417762275289</v>
          </cell>
          <cell r="W56">
            <v>15092.897169305072</v>
          </cell>
          <cell r="X56">
            <v>98647.89716930507</v>
          </cell>
          <cell r="Z56">
            <v>14204.35</v>
          </cell>
          <cell r="AA56">
            <v>5013.3</v>
          </cell>
          <cell r="AB56">
            <v>835.55000000000007</v>
          </cell>
          <cell r="AC56">
            <v>2506.65</v>
          </cell>
          <cell r="AD56">
            <v>1120.9417762275289</v>
          </cell>
          <cell r="AE56">
            <v>23983.446055808963</v>
          </cell>
          <cell r="AF56">
            <v>107538</v>
          </cell>
          <cell r="AH56">
            <v>104444</v>
          </cell>
          <cell r="AI56">
            <v>17233</v>
          </cell>
          <cell r="AJ56">
            <v>121677</v>
          </cell>
          <cell r="AL56">
            <v>83555</v>
          </cell>
          <cell r="AM56">
            <v>1120.9417762275289</v>
          </cell>
          <cell r="AN56">
            <v>15092.897169305072</v>
          </cell>
          <cell r="AO56">
            <v>98647.89716930507</v>
          </cell>
        </row>
        <row r="57">
          <cell r="D57" t="str">
            <v>HEWL 730</v>
          </cell>
          <cell r="G57">
            <v>3</v>
          </cell>
          <cell r="H57">
            <v>85788</v>
          </cell>
          <cell r="I57">
            <v>14583.960000000001</v>
          </cell>
          <cell r="J57">
            <v>5147.28</v>
          </cell>
          <cell r="K57">
            <v>857.88</v>
          </cell>
          <cell r="L57">
            <v>2573.64</v>
          </cell>
          <cell r="M57">
            <v>1150.8988462570433</v>
          </cell>
          <cell r="N57">
            <v>24624.401534746448</v>
          </cell>
          <cell r="O57">
            <v>110412</v>
          </cell>
          <cell r="Q57">
            <v>107235</v>
          </cell>
          <cell r="R57">
            <v>17694</v>
          </cell>
          <cell r="S57">
            <v>124929</v>
          </cell>
          <cell r="U57">
            <v>85788</v>
          </cell>
          <cell r="V57">
            <v>1150.8988462570433</v>
          </cell>
          <cell r="W57">
            <v>15495.797155889455</v>
          </cell>
          <cell r="X57">
            <v>101283.79715588945</v>
          </cell>
          <cell r="Z57">
            <v>14583.960000000001</v>
          </cell>
          <cell r="AA57">
            <v>5147.28</v>
          </cell>
          <cell r="AB57">
            <v>857.88</v>
          </cell>
          <cell r="AC57">
            <v>2573.64</v>
          </cell>
          <cell r="AD57">
            <v>1150.8988462570433</v>
          </cell>
          <cell r="AE57">
            <v>24624.401534746448</v>
          </cell>
          <cell r="AF57">
            <v>110412</v>
          </cell>
          <cell r="AH57">
            <v>107235</v>
          </cell>
          <cell r="AI57">
            <v>17694</v>
          </cell>
          <cell r="AJ57">
            <v>124929</v>
          </cell>
          <cell r="AL57">
            <v>85788</v>
          </cell>
          <cell r="AM57">
            <v>1150.8988462570433</v>
          </cell>
          <cell r="AN57">
            <v>15495.797155889455</v>
          </cell>
          <cell r="AO57">
            <v>101283.79715588945</v>
          </cell>
        </row>
        <row r="58">
          <cell r="D58" t="str">
            <v>HEWL 740</v>
          </cell>
          <cell r="G58">
            <v>4</v>
          </cell>
          <cell r="H58">
            <v>88017</v>
          </cell>
          <cell r="I58">
            <v>14962.890000000001</v>
          </cell>
          <cell r="J58">
            <v>5281.0199999999995</v>
          </cell>
          <cell r="K58">
            <v>880.17000000000007</v>
          </cell>
          <cell r="L58">
            <v>2640.5099999999998</v>
          </cell>
          <cell r="M58">
            <v>1180.8022538234504</v>
          </cell>
          <cell r="N58">
            <v>25264.208862355783</v>
          </cell>
          <cell r="O58">
            <v>113281</v>
          </cell>
          <cell r="Q58">
            <v>110021</v>
          </cell>
          <cell r="R58">
            <v>18153</v>
          </cell>
          <cell r="S58">
            <v>128174</v>
          </cell>
          <cell r="U58">
            <v>88017</v>
          </cell>
          <cell r="V58">
            <v>1180.8022538234504</v>
          </cell>
          <cell r="W58">
            <v>15898.634625704321</v>
          </cell>
          <cell r="X58">
            <v>103915.63462570432</v>
          </cell>
          <cell r="Z58">
            <v>14962.890000000001</v>
          </cell>
          <cell r="AA58">
            <v>5281.0199999999995</v>
          </cell>
          <cell r="AB58">
            <v>880.17000000000007</v>
          </cell>
          <cell r="AC58">
            <v>2640.5099999999998</v>
          </cell>
          <cell r="AD58">
            <v>1180.8022538234504</v>
          </cell>
          <cell r="AE58">
            <v>25264.208862355783</v>
          </cell>
          <cell r="AF58">
            <v>113281</v>
          </cell>
          <cell r="AH58">
            <v>110021</v>
          </cell>
          <cell r="AI58">
            <v>18153</v>
          </cell>
          <cell r="AJ58">
            <v>128174</v>
          </cell>
          <cell r="AL58">
            <v>88017</v>
          </cell>
          <cell r="AM58">
            <v>1180.8022538234504</v>
          </cell>
          <cell r="AN58">
            <v>15898.634625704321</v>
          </cell>
          <cell r="AO58">
            <v>103915.63462570432</v>
          </cell>
        </row>
        <row r="59">
          <cell r="D59" t="str">
            <v>HEWL 810</v>
          </cell>
          <cell r="F59" t="str">
            <v>HEWL 8</v>
          </cell>
          <cell r="G59">
            <v>1</v>
          </cell>
          <cell r="H59">
            <v>90696</v>
          </cell>
          <cell r="I59">
            <v>15418.320000000002</v>
          </cell>
          <cell r="J59">
            <v>5441.76</v>
          </cell>
          <cell r="K59">
            <v>906.96</v>
          </cell>
          <cell r="L59">
            <v>2720.88</v>
          </cell>
          <cell r="M59">
            <v>1216.7426884894016</v>
          </cell>
          <cell r="N59">
            <v>26033.183214381541</v>
          </cell>
          <cell r="O59">
            <v>116729</v>
          </cell>
          <cell r="Q59">
            <v>113370</v>
          </cell>
          <cell r="R59">
            <v>18706</v>
          </cell>
          <cell r="S59">
            <v>132076</v>
          </cell>
          <cell r="U59">
            <v>90696</v>
          </cell>
          <cell r="V59">
            <v>1216.7426884894016</v>
          </cell>
          <cell r="W59">
            <v>16382.505232090152</v>
          </cell>
          <cell r="X59">
            <v>107078.50523209016</v>
          </cell>
          <cell r="Z59">
            <v>15418.320000000002</v>
          </cell>
          <cell r="AA59">
            <v>5441.76</v>
          </cell>
          <cell r="AB59">
            <v>906.96</v>
          </cell>
          <cell r="AC59">
            <v>2720.88</v>
          </cell>
          <cell r="AD59">
            <v>1216.7426884894016</v>
          </cell>
          <cell r="AE59">
            <v>26033.183214381541</v>
          </cell>
          <cell r="AF59">
            <v>116729</v>
          </cell>
          <cell r="AH59">
            <v>113370</v>
          </cell>
          <cell r="AI59">
            <v>18706</v>
          </cell>
          <cell r="AJ59">
            <v>132076</v>
          </cell>
          <cell r="AL59">
            <v>90696</v>
          </cell>
          <cell r="AM59">
            <v>1216.7426884894016</v>
          </cell>
          <cell r="AN59">
            <v>16382.505232090152</v>
          </cell>
          <cell r="AO59">
            <v>107078.50523209016</v>
          </cell>
        </row>
        <row r="60">
          <cell r="D60" t="str">
            <v>HEWL 820</v>
          </cell>
          <cell r="G60">
            <v>2</v>
          </cell>
          <cell r="H60">
            <v>94267</v>
          </cell>
          <cell r="I60">
            <v>16025.390000000001</v>
          </cell>
          <cell r="J60">
            <v>5656.0199999999995</v>
          </cell>
          <cell r="K60">
            <v>942.67000000000007</v>
          </cell>
          <cell r="L60">
            <v>2828.0099999999998</v>
          </cell>
          <cell r="M60">
            <v>1264.6498524282265</v>
          </cell>
          <cell r="N60">
            <v>27058.195312583848</v>
          </cell>
          <cell r="O60">
            <v>121325</v>
          </cell>
          <cell r="Q60">
            <v>117834</v>
          </cell>
          <cell r="R60">
            <v>19443</v>
          </cell>
          <cell r="S60">
            <v>137277</v>
          </cell>
          <cell r="U60">
            <v>94267</v>
          </cell>
          <cell r="V60">
            <v>1264.6498524282265</v>
          </cell>
          <cell r="W60">
            <v>17027.317078078882</v>
          </cell>
          <cell r="X60">
            <v>111294.31707807888</v>
          </cell>
          <cell r="Z60">
            <v>16025.390000000001</v>
          </cell>
          <cell r="AA60">
            <v>5656.0199999999995</v>
          </cell>
          <cell r="AB60">
            <v>942.67000000000007</v>
          </cell>
          <cell r="AC60">
            <v>2828.0099999999998</v>
          </cell>
          <cell r="AD60">
            <v>1264.6498524282265</v>
          </cell>
          <cell r="AE60">
            <v>27058.195312583848</v>
          </cell>
          <cell r="AF60">
            <v>121325</v>
          </cell>
          <cell r="AH60">
            <v>117834</v>
          </cell>
          <cell r="AI60">
            <v>19443</v>
          </cell>
          <cell r="AJ60">
            <v>137277</v>
          </cell>
          <cell r="AL60">
            <v>94267</v>
          </cell>
          <cell r="AM60">
            <v>1264.6498524282265</v>
          </cell>
          <cell r="AN60">
            <v>17027.317078078882</v>
          </cell>
          <cell r="AO60">
            <v>111294.31707807888</v>
          </cell>
        </row>
        <row r="61">
          <cell r="D61" t="str">
            <v>HEWL 830</v>
          </cell>
          <cell r="G61">
            <v>3</v>
          </cell>
          <cell r="H61">
            <v>97825</v>
          </cell>
          <cell r="I61">
            <v>16630.25</v>
          </cell>
          <cell r="J61">
            <v>5869.5</v>
          </cell>
          <cell r="K61">
            <v>978.25</v>
          </cell>
          <cell r="L61">
            <v>2934.75</v>
          </cell>
          <cell r="M61">
            <v>1312.3826133619532</v>
          </cell>
          <cell r="N61">
            <v>28079.475918969682</v>
          </cell>
          <cell r="O61">
            <v>125904</v>
          </cell>
          <cell r="Q61">
            <v>122281</v>
          </cell>
          <cell r="R61">
            <v>20176</v>
          </cell>
          <cell r="S61">
            <v>142457</v>
          </cell>
          <cell r="U61">
            <v>97825</v>
          </cell>
          <cell r="V61">
            <v>1312.3826133619532</v>
          </cell>
          <cell r="W61">
            <v>17669.925744566677</v>
          </cell>
          <cell r="X61">
            <v>115494.92574456667</v>
          </cell>
          <cell r="Z61">
            <v>16630.25</v>
          </cell>
          <cell r="AA61">
            <v>5869.5</v>
          </cell>
          <cell r="AB61">
            <v>978.25</v>
          </cell>
          <cell r="AC61">
            <v>2934.75</v>
          </cell>
          <cell r="AD61">
            <v>1312.3826133619532</v>
          </cell>
          <cell r="AE61">
            <v>28079.475918969682</v>
          </cell>
          <cell r="AF61">
            <v>125904</v>
          </cell>
          <cell r="AH61">
            <v>122281</v>
          </cell>
          <cell r="AI61">
            <v>20176</v>
          </cell>
          <cell r="AJ61">
            <v>142457</v>
          </cell>
          <cell r="AL61">
            <v>97825</v>
          </cell>
          <cell r="AM61">
            <v>1312.3826133619532</v>
          </cell>
          <cell r="AN61">
            <v>17669.925744566677</v>
          </cell>
          <cell r="AO61">
            <v>115494.92574456667</v>
          </cell>
        </row>
        <row r="62">
          <cell r="D62" t="str">
            <v>HEWL 840</v>
          </cell>
          <cell r="G62">
            <v>4</v>
          </cell>
          <cell r="H62">
            <v>101399</v>
          </cell>
          <cell r="I62">
            <v>17237.830000000002</v>
          </cell>
          <cell r="J62">
            <v>6083.94</v>
          </cell>
          <cell r="K62">
            <v>1013.99</v>
          </cell>
          <cell r="L62">
            <v>3041.97</v>
          </cell>
          <cell r="M62">
            <v>1360.3300241481084</v>
          </cell>
          <cell r="N62">
            <v>29105.349130668103</v>
          </cell>
          <cell r="O62">
            <v>130504</v>
          </cell>
          <cell r="Q62">
            <v>126749</v>
          </cell>
          <cell r="R62">
            <v>20914</v>
          </cell>
          <cell r="S62">
            <v>147663</v>
          </cell>
          <cell r="U62">
            <v>101399</v>
          </cell>
          <cell r="V62">
            <v>1360.3300241481084</v>
          </cell>
          <cell r="W62">
            <v>18315.784478132548</v>
          </cell>
          <cell r="X62">
            <v>119714.78447813255</v>
          </cell>
          <cell r="Z62">
            <v>17237.830000000002</v>
          </cell>
          <cell r="AA62">
            <v>6083.94</v>
          </cell>
          <cell r="AB62">
            <v>1013.99</v>
          </cell>
          <cell r="AC62">
            <v>3041.97</v>
          </cell>
          <cell r="AD62">
            <v>1360.3300241481084</v>
          </cell>
          <cell r="AE62">
            <v>29105.349130668103</v>
          </cell>
          <cell r="AF62">
            <v>130504</v>
          </cell>
          <cell r="AH62">
            <v>126749</v>
          </cell>
          <cell r="AI62">
            <v>20914</v>
          </cell>
          <cell r="AJ62">
            <v>147663</v>
          </cell>
          <cell r="AL62">
            <v>101399</v>
          </cell>
          <cell r="AM62">
            <v>1360.3300241481084</v>
          </cell>
          <cell r="AN62">
            <v>18315.784478132548</v>
          </cell>
          <cell r="AO62">
            <v>119714.78447813255</v>
          </cell>
        </row>
        <row r="63">
          <cell r="D63" t="str">
            <v>HEWL 910</v>
          </cell>
          <cell r="F63" t="str">
            <v>HEWL 9</v>
          </cell>
          <cell r="G63">
            <v>1</v>
          </cell>
          <cell r="H63">
            <v>105193</v>
          </cell>
          <cell r="I63">
            <v>17882.810000000001</v>
          </cell>
          <cell r="J63">
            <v>6311.58</v>
          </cell>
          <cell r="K63">
            <v>1051.93</v>
          </cell>
          <cell r="L63">
            <v>3155.79</v>
          </cell>
          <cell r="M63">
            <v>1370.3</v>
          </cell>
          <cell r="N63">
            <v>30142.391</v>
          </cell>
          <cell r="O63">
            <v>135335</v>
          </cell>
          <cell r="Q63">
            <v>131491</v>
          </cell>
          <cell r="R63">
            <v>21696</v>
          </cell>
          <cell r="S63">
            <v>153187</v>
          </cell>
          <cell r="U63">
            <v>105193</v>
          </cell>
          <cell r="V63">
            <v>1370.3</v>
          </cell>
          <cell r="W63">
            <v>18953.3995</v>
          </cell>
          <cell r="X63">
            <v>124146.3995</v>
          </cell>
          <cell r="Z63">
            <v>17882.810000000001</v>
          </cell>
          <cell r="AA63">
            <v>6311.58</v>
          </cell>
          <cell r="AB63">
            <v>1051.93</v>
          </cell>
          <cell r="AC63">
            <v>3155.79</v>
          </cell>
          <cell r="AD63">
            <v>1370.3</v>
          </cell>
          <cell r="AE63">
            <v>30142.391</v>
          </cell>
          <cell r="AF63">
            <v>135335</v>
          </cell>
          <cell r="AH63">
            <v>131491</v>
          </cell>
          <cell r="AI63">
            <v>21696</v>
          </cell>
          <cell r="AJ63">
            <v>153187</v>
          </cell>
          <cell r="AL63">
            <v>105193</v>
          </cell>
          <cell r="AM63">
            <v>1370.3</v>
          </cell>
          <cell r="AN63">
            <v>18953.3995</v>
          </cell>
          <cell r="AO63">
            <v>124146.3995</v>
          </cell>
        </row>
        <row r="64">
          <cell r="D64" t="str">
            <v>HEWL 920</v>
          </cell>
          <cell r="G64">
            <v>2</v>
          </cell>
          <cell r="H64">
            <v>108750</v>
          </cell>
          <cell r="I64">
            <v>18487.5</v>
          </cell>
          <cell r="J64">
            <v>6525</v>
          </cell>
          <cell r="K64">
            <v>1087.5</v>
          </cell>
          <cell r="L64">
            <v>3262.5</v>
          </cell>
          <cell r="M64">
            <v>1370.3</v>
          </cell>
          <cell r="N64">
            <v>31102.780999999999</v>
          </cell>
          <cell r="O64">
            <v>139853</v>
          </cell>
          <cell r="Q64">
            <v>135938</v>
          </cell>
          <cell r="R64">
            <v>22430</v>
          </cell>
          <cell r="S64">
            <v>158368</v>
          </cell>
          <cell r="U64">
            <v>108750</v>
          </cell>
          <cell r="V64">
            <v>1370.3</v>
          </cell>
          <cell r="W64">
            <v>19540.3995</v>
          </cell>
          <cell r="X64">
            <v>128290.3995</v>
          </cell>
          <cell r="Z64">
            <v>18487.5</v>
          </cell>
          <cell r="AA64">
            <v>6525</v>
          </cell>
          <cell r="AB64">
            <v>1087.5</v>
          </cell>
          <cell r="AC64">
            <v>3262.5</v>
          </cell>
          <cell r="AD64">
            <v>1370.3</v>
          </cell>
          <cell r="AE64">
            <v>31102.780999999999</v>
          </cell>
          <cell r="AF64">
            <v>139853</v>
          </cell>
          <cell r="AH64">
            <v>135938</v>
          </cell>
          <cell r="AI64">
            <v>22430</v>
          </cell>
          <cell r="AJ64">
            <v>158368</v>
          </cell>
          <cell r="AL64">
            <v>108750</v>
          </cell>
          <cell r="AM64">
            <v>1370.3</v>
          </cell>
          <cell r="AN64">
            <v>19540.3995</v>
          </cell>
          <cell r="AO64">
            <v>128290.3995</v>
          </cell>
        </row>
        <row r="65">
          <cell r="D65" t="str">
            <v>HEWL 930</v>
          </cell>
          <cell r="G65">
            <v>3</v>
          </cell>
          <cell r="H65">
            <v>112325</v>
          </cell>
          <cell r="I65">
            <v>19095.25</v>
          </cell>
          <cell r="J65">
            <v>6739.5</v>
          </cell>
          <cell r="K65">
            <v>1123.25</v>
          </cell>
          <cell r="L65">
            <v>3369.75</v>
          </cell>
          <cell r="M65">
            <v>1370.3</v>
          </cell>
          <cell r="N65">
            <v>32068.030999999999</v>
          </cell>
          <cell r="O65">
            <v>144393</v>
          </cell>
          <cell r="Q65">
            <v>140406</v>
          </cell>
          <cell r="R65">
            <v>23167</v>
          </cell>
          <cell r="S65">
            <v>163573</v>
          </cell>
          <cell r="U65">
            <v>112325</v>
          </cell>
          <cell r="V65">
            <v>1370.3</v>
          </cell>
          <cell r="W65">
            <v>20130.3995</v>
          </cell>
          <cell r="X65">
            <v>132455.3995</v>
          </cell>
          <cell r="Z65">
            <v>19095.25</v>
          </cell>
          <cell r="AA65">
            <v>6739.5</v>
          </cell>
          <cell r="AB65">
            <v>1123.25</v>
          </cell>
          <cell r="AC65">
            <v>3369.75</v>
          </cell>
          <cell r="AD65">
            <v>1370.3</v>
          </cell>
          <cell r="AE65">
            <v>32068.030999999999</v>
          </cell>
          <cell r="AF65">
            <v>144393</v>
          </cell>
          <cell r="AH65">
            <v>140406</v>
          </cell>
          <cell r="AI65">
            <v>23167</v>
          </cell>
          <cell r="AJ65">
            <v>163573</v>
          </cell>
          <cell r="AL65">
            <v>112325</v>
          </cell>
          <cell r="AM65">
            <v>1370.3</v>
          </cell>
          <cell r="AN65">
            <v>20130.3995</v>
          </cell>
          <cell r="AO65">
            <v>132455.3995</v>
          </cell>
        </row>
      </sheetData>
      <sheetData sheetId="8"/>
      <sheetData sheetId="9">
        <row r="9">
          <cell r="F9" t="str">
            <v>AC E Professorial Research Fellow</v>
          </cell>
          <cell r="G9" t="str">
            <v>AC_E</v>
          </cell>
        </row>
        <row r="10">
          <cell r="F10" t="str">
            <v>AC D Principal Research Fellow</v>
          </cell>
          <cell r="G10" t="str">
            <v>AC_D</v>
          </cell>
          <cell r="K10" t="str">
            <v>Total Direct Salary Costs</v>
          </cell>
          <cell r="L10" t="str">
            <v>Total_OnCostedSalaries</v>
          </cell>
          <cell r="P10">
            <v>40910</v>
          </cell>
          <cell r="Q10">
            <v>41275</v>
          </cell>
          <cell r="R10">
            <v>41640</v>
          </cell>
          <cell r="S10">
            <v>42005</v>
          </cell>
          <cell r="T10">
            <v>42370</v>
          </cell>
          <cell r="U10">
            <v>42737</v>
          </cell>
          <cell r="V10">
            <v>43101</v>
          </cell>
          <cell r="W10">
            <v>43466</v>
          </cell>
          <cell r="X10">
            <v>43831</v>
          </cell>
          <cell r="Y10">
            <v>44197</v>
          </cell>
          <cell r="Z10">
            <v>44564</v>
          </cell>
        </row>
        <row r="11">
          <cell r="F11" t="str">
            <v>AC C Senior Research Fellow</v>
          </cell>
          <cell r="G11" t="str">
            <v>AC_C</v>
          </cell>
          <cell r="K11" t="str">
            <v>Total Direct Salary + Direct Non Salary Costs</v>
          </cell>
          <cell r="L11" t="str">
            <v>Total_DirectCosts</v>
          </cell>
          <cell r="P11">
            <v>40934</v>
          </cell>
          <cell r="Q11">
            <v>41302</v>
          </cell>
          <cell r="R11">
            <v>41666</v>
          </cell>
          <cell r="S11">
            <v>42030</v>
          </cell>
          <cell r="T11">
            <v>42395</v>
          </cell>
          <cell r="U11">
            <v>42761</v>
          </cell>
          <cell r="V11">
            <v>43126</v>
          </cell>
          <cell r="W11">
            <v>43493</v>
          </cell>
          <cell r="X11">
            <v>43857</v>
          </cell>
          <cell r="Y11">
            <v>44222</v>
          </cell>
          <cell r="Z11">
            <v>44587</v>
          </cell>
        </row>
        <row r="12">
          <cell r="F12" t="str">
            <v>AC B Research Fellow</v>
          </cell>
          <cell r="G12" t="str">
            <v>AC_B</v>
          </cell>
          <cell r="K12" t="str">
            <v>Total Direct + Indirect Costs</v>
          </cell>
          <cell r="L12" t="str">
            <v>Total_BudgetCosts</v>
          </cell>
          <cell r="P12">
            <v>41005</v>
          </cell>
          <cell r="Q12">
            <v>41362</v>
          </cell>
          <cell r="R12">
            <v>41747</v>
          </cell>
          <cell r="S12">
            <v>42097</v>
          </cell>
          <cell r="T12">
            <v>42454</v>
          </cell>
          <cell r="U12">
            <v>42839</v>
          </cell>
          <cell r="V12">
            <v>43189</v>
          </cell>
          <cell r="W12">
            <v>43574</v>
          </cell>
          <cell r="X12">
            <v>43931</v>
          </cell>
          <cell r="Y12">
            <v>44288</v>
          </cell>
          <cell r="Z12">
            <v>44666</v>
          </cell>
        </row>
        <row r="13">
          <cell r="F13" t="str">
            <v>AC A Research Officer</v>
          </cell>
          <cell r="G13" t="str">
            <v>AC_A</v>
          </cell>
          <cell r="P13">
            <v>41008</v>
          </cell>
          <cell r="Q13">
            <v>41365</v>
          </cell>
          <cell r="R13">
            <v>41750</v>
          </cell>
          <cell r="S13">
            <v>42100</v>
          </cell>
          <cell r="T13">
            <v>42457</v>
          </cell>
          <cell r="U13">
            <v>42842</v>
          </cell>
          <cell r="V13">
            <v>43192</v>
          </cell>
          <cell r="W13">
            <v>43577</v>
          </cell>
          <cell r="X13">
            <v>43934</v>
          </cell>
          <cell r="Y13">
            <v>44291</v>
          </cell>
          <cell r="Z13">
            <v>44669</v>
          </cell>
        </row>
        <row r="14">
          <cell r="F14" t="str">
            <v>HEWL 1</v>
          </cell>
          <cell r="G14" t="str">
            <v>HEWL1</v>
          </cell>
          <cell r="I14" t="str">
            <v xml:space="preserve">Excluded/varied by Grant Scheme </v>
          </cell>
          <cell r="P14">
            <v>41024</v>
          </cell>
          <cell r="Q14">
            <v>41389</v>
          </cell>
          <cell r="R14">
            <v>41754</v>
          </cell>
          <cell r="S14">
            <v>42121</v>
          </cell>
          <cell r="T14">
            <v>42485</v>
          </cell>
          <cell r="U14">
            <v>42850</v>
          </cell>
          <cell r="V14">
            <v>43215</v>
          </cell>
          <cell r="W14">
            <v>43580</v>
          </cell>
          <cell r="X14">
            <v>43948</v>
          </cell>
          <cell r="Y14">
            <v>44312</v>
          </cell>
          <cell r="Z14">
            <v>44676</v>
          </cell>
        </row>
        <row r="15">
          <cell r="F15" t="str">
            <v>HEWL 2</v>
          </cell>
          <cell r="G15" t="str">
            <v>HEWL2</v>
          </cell>
          <cell r="I15" t="str">
            <v>Strategic Project to ACU</v>
          </cell>
          <cell r="P15">
            <v>41036</v>
          </cell>
          <cell r="Q15">
            <v>41554</v>
          </cell>
          <cell r="R15">
            <v>41918</v>
          </cell>
          <cell r="S15">
            <v>42282</v>
          </cell>
          <cell r="T15">
            <v>42492</v>
          </cell>
          <cell r="U15">
            <v>42856</v>
          </cell>
          <cell r="V15">
            <v>43227</v>
          </cell>
          <cell r="W15">
            <v>43591</v>
          </cell>
          <cell r="X15">
            <v>43955</v>
          </cell>
          <cell r="Y15">
            <v>44319</v>
          </cell>
          <cell r="Z15">
            <v>44683</v>
          </cell>
        </row>
        <row r="16">
          <cell r="F16" t="str">
            <v>HEWL 3</v>
          </cell>
          <cell r="G16" t="str">
            <v>HEWL3</v>
          </cell>
          <cell r="I16" t="str">
            <v>Other - Please Specify</v>
          </cell>
          <cell r="P16">
            <v>41071</v>
          </cell>
          <cell r="Q16">
            <v>41435</v>
          </cell>
          <cell r="R16">
            <v>41799</v>
          </cell>
          <cell r="S16">
            <v>42163</v>
          </cell>
          <cell r="T16">
            <v>42646</v>
          </cell>
          <cell r="U16">
            <v>43010</v>
          </cell>
          <cell r="V16">
            <v>43374</v>
          </cell>
          <cell r="W16">
            <v>43745</v>
          </cell>
          <cell r="X16">
            <v>44109</v>
          </cell>
          <cell r="Y16">
            <v>44473</v>
          </cell>
          <cell r="Z16">
            <v>44837</v>
          </cell>
        </row>
        <row r="17">
          <cell r="F17" t="str">
            <v>HEWL 4</v>
          </cell>
          <cell r="G17" t="str">
            <v>HEWL4</v>
          </cell>
          <cell r="P17">
            <v>41268</v>
          </cell>
          <cell r="Q17">
            <v>41633</v>
          </cell>
          <cell r="R17">
            <v>41998</v>
          </cell>
          <cell r="S17">
            <v>42363</v>
          </cell>
          <cell r="T17">
            <v>42731</v>
          </cell>
          <cell r="U17">
            <v>43094</v>
          </cell>
          <cell r="V17">
            <v>43459</v>
          </cell>
          <cell r="W17">
            <v>43824</v>
          </cell>
          <cell r="X17">
            <v>44190</v>
          </cell>
          <cell r="Y17">
            <v>44557</v>
          </cell>
          <cell r="Z17">
            <v>44922</v>
          </cell>
        </row>
        <row r="18">
          <cell r="F18" t="str">
            <v>HEWL 5</v>
          </cell>
          <cell r="G18" t="str">
            <v>HEWL5</v>
          </cell>
          <cell r="P18">
            <v>41269</v>
          </cell>
          <cell r="Q18">
            <v>41634</v>
          </cell>
          <cell r="R18">
            <v>41999</v>
          </cell>
          <cell r="S18">
            <v>42366</v>
          </cell>
          <cell r="T18">
            <v>42730</v>
          </cell>
          <cell r="U18">
            <v>43095</v>
          </cell>
          <cell r="V18">
            <v>43460</v>
          </cell>
          <cell r="W18">
            <v>43825</v>
          </cell>
          <cell r="X18">
            <v>44193</v>
          </cell>
          <cell r="Y18">
            <v>44558</v>
          </cell>
          <cell r="Z18">
            <v>44921</v>
          </cell>
        </row>
        <row r="19">
          <cell r="F19" t="str">
            <v>HEWL 6</v>
          </cell>
          <cell r="G19" t="str">
            <v>HEWL6</v>
          </cell>
        </row>
        <row r="20">
          <cell r="F20" t="str">
            <v>HEWL 7</v>
          </cell>
          <cell r="G20" t="str">
            <v>HEWL7</v>
          </cell>
        </row>
        <row r="21">
          <cell r="F21" t="str">
            <v>HEWL 8</v>
          </cell>
          <cell r="G21" t="str">
            <v>HEWL8</v>
          </cell>
        </row>
        <row r="22">
          <cell r="F22" t="str">
            <v>HEWL 9</v>
          </cell>
          <cell r="G22" t="str">
            <v>HEWL9</v>
          </cell>
        </row>
        <row r="23">
          <cell r="F23" t="str">
            <v>HEWL 10</v>
          </cell>
          <cell r="G23" t="str">
            <v>HEWL10</v>
          </cell>
        </row>
      </sheetData>
      <sheetData sheetId="10">
        <row r="6">
          <cell r="J6" t="str">
            <v>Faculty of Education and Arts</v>
          </cell>
        </row>
      </sheetData>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e budget tool"/>
      <sheetName val="Completing your budget"/>
      <sheetName val="Budget drafting tool"/>
      <sheetName val="Data validation (locked)"/>
    </sheetNames>
    <sheetDataSet>
      <sheetData sheetId="0" refreshError="1"/>
      <sheetData sheetId="1" refreshError="1"/>
      <sheetData sheetId="2" refreshError="1"/>
      <sheetData sheetId="3" refreshError="1">
        <row r="14">
          <cell r="B1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hyperlink" Target="http://apps2.acu.edu.au/Finance/InvoiceRequisition.php"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22"/>
  <sheetViews>
    <sheetView showGridLines="0" tabSelected="1" zoomScaleNormal="100" workbookViewId="0">
      <selection activeCell="C9" sqref="C9"/>
    </sheetView>
  </sheetViews>
  <sheetFormatPr defaultColWidth="4" defaultRowHeight="15" x14ac:dyDescent="0.25"/>
  <cols>
    <col min="1" max="1" width="4" style="165"/>
    <col min="2" max="2" width="38.140625" style="165" customWidth="1"/>
    <col min="3" max="3" width="118.42578125" style="165" customWidth="1"/>
    <col min="4" max="16384" width="4" style="165"/>
  </cols>
  <sheetData>
    <row r="1" spans="2:3" ht="87" customHeight="1" x14ac:dyDescent="0.25"/>
    <row r="6" spans="2:3" ht="23.25" x14ac:dyDescent="0.35">
      <c r="B6" s="931" t="s">
        <v>908</v>
      </c>
      <c r="C6" s="931"/>
    </row>
    <row r="9" spans="2:3" x14ac:dyDescent="0.25">
      <c r="B9" s="681" t="s">
        <v>846</v>
      </c>
    </row>
    <row r="11" spans="2:3" x14ac:dyDescent="0.25">
      <c r="B11" s="165" t="s">
        <v>847</v>
      </c>
    </row>
    <row r="12" spans="2:3" ht="78.75" customHeight="1" x14ac:dyDescent="0.25">
      <c r="B12" s="682" t="s">
        <v>848</v>
      </c>
      <c r="C12" s="689" t="s">
        <v>918</v>
      </c>
    </row>
    <row r="13" spans="2:3" ht="56.25" customHeight="1" x14ac:dyDescent="0.25">
      <c r="B13" s="682" t="s">
        <v>849</v>
      </c>
      <c r="C13" s="689" t="s">
        <v>910</v>
      </c>
    </row>
    <row r="14" spans="2:3" ht="120.75" customHeight="1" x14ac:dyDescent="0.25">
      <c r="B14" s="682" t="s">
        <v>909</v>
      </c>
      <c r="C14" s="689" t="s">
        <v>933</v>
      </c>
    </row>
    <row r="15" spans="2:3" ht="218.25" customHeight="1" x14ac:dyDescent="0.25">
      <c r="B15" s="682" t="s">
        <v>850</v>
      </c>
      <c r="C15" s="683" t="s">
        <v>922</v>
      </c>
    </row>
    <row r="16" spans="2:3" ht="51" customHeight="1" x14ac:dyDescent="0.25">
      <c r="B16" s="682" t="s">
        <v>911</v>
      </c>
      <c r="C16" s="683" t="s">
        <v>858</v>
      </c>
    </row>
    <row r="17" spans="2:3" ht="51" customHeight="1" x14ac:dyDescent="0.25">
      <c r="B17" s="682" t="s">
        <v>912</v>
      </c>
      <c r="C17" s="683" t="s">
        <v>859</v>
      </c>
    </row>
    <row r="18" spans="2:3" ht="29.25" customHeight="1" x14ac:dyDescent="0.25">
      <c r="B18" s="682" t="s">
        <v>913</v>
      </c>
      <c r="C18" s="683" t="s">
        <v>852</v>
      </c>
    </row>
    <row r="19" spans="2:3" ht="35.25" customHeight="1" x14ac:dyDescent="0.25">
      <c r="B19" s="682" t="s">
        <v>914</v>
      </c>
      <c r="C19" s="683" t="s">
        <v>851</v>
      </c>
    </row>
    <row r="20" spans="2:3" ht="52.5" customHeight="1" x14ac:dyDescent="0.25">
      <c r="B20" s="682" t="s">
        <v>915</v>
      </c>
      <c r="C20" s="683" t="s">
        <v>860</v>
      </c>
    </row>
    <row r="21" spans="2:3" ht="36.75" customHeight="1" x14ac:dyDescent="0.25">
      <c r="B21" s="682" t="s">
        <v>916</v>
      </c>
      <c r="C21" s="683" t="s">
        <v>853</v>
      </c>
    </row>
    <row r="22" spans="2:3" ht="36.75" customHeight="1" x14ac:dyDescent="0.25">
      <c r="B22" s="682" t="s">
        <v>917</v>
      </c>
      <c r="C22" s="683" t="s">
        <v>861</v>
      </c>
    </row>
  </sheetData>
  <mergeCells count="1">
    <mergeCell ref="B6:C6"/>
  </mergeCells>
  <hyperlinks>
    <hyperlink ref="B12" location="'1.COVERSHEET'!A1" display="1.Specification"/>
    <hyperlink ref="B17" location="'6.Direct Non-Salary'!A1" display="6.Direct Non-Salary"/>
    <hyperlink ref="B18" location="'7. Working Notes'!A1" display="7. Working Notes"/>
    <hyperlink ref="B15" location="'4.ACU Salaries '!A1" display="3.ACU Salaries"/>
    <hyperlink ref="B13" location="'2.Project Summary '!A1" display="2.Project Summary"/>
    <hyperlink ref="B19" location="'8.Invoicing Details'!A1" display="8.Invoicing Details"/>
    <hyperlink ref="B22" location="'11 HR Salary Data'!A1" display="11 HR Salary Data"/>
    <hyperlink ref="B16" location="'5. Casual Salary Workings'!A1" display="5. Casual Salary Workings"/>
    <hyperlink ref="B21" location="'10 List of Account Codes'!A1" display="10 List of Account Codes"/>
    <hyperlink ref="B20" location="'9. Budget Load'!A1" display="9. Budget Load"/>
    <hyperlink ref="B14" location="'3.ICR Calculator'!A1" display="3.ICR Calculator"/>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7" tint="0.79998168889431442"/>
  </sheetPr>
  <dimension ref="A1:W443"/>
  <sheetViews>
    <sheetView showGridLines="0" topLeftCell="A54" zoomScaleNormal="100" workbookViewId="0">
      <selection activeCell="E91" sqref="E91"/>
    </sheetView>
  </sheetViews>
  <sheetFormatPr defaultRowHeight="12.75" outlineLevelRow="1" x14ac:dyDescent="0.25"/>
  <cols>
    <col min="1" max="1" width="32.42578125" style="13" bestFit="1" customWidth="1"/>
    <col min="2" max="8" width="14" style="13" customWidth="1"/>
    <col min="9" max="12" width="14.5703125" style="13" customWidth="1"/>
    <col min="13" max="13" width="15.140625" style="13" bestFit="1" customWidth="1"/>
    <col min="14" max="14" width="0" style="13" hidden="1" customWidth="1"/>
    <col min="15" max="15" width="32.42578125" style="13" hidden="1" customWidth="1"/>
    <col min="16" max="22" width="14" style="13" hidden="1" customWidth="1"/>
    <col min="23" max="23" width="14.5703125" style="13" hidden="1" customWidth="1"/>
    <col min="24" max="255" width="9.140625" style="13"/>
    <col min="256" max="256" width="23.5703125" style="13" bestFit="1" customWidth="1"/>
    <col min="257" max="257" width="13.140625" style="13" customWidth="1"/>
    <col min="258" max="258" width="11.5703125" style="13" customWidth="1"/>
    <col min="259" max="259" width="15" style="13" customWidth="1"/>
    <col min="260" max="263" width="11.5703125" style="13" customWidth="1"/>
    <col min="264" max="264" width="11.28515625" style="13" customWidth="1"/>
    <col min="265" max="265" width="10.7109375" style="13" customWidth="1"/>
    <col min="266" max="266" width="35.42578125" style="13" customWidth="1"/>
    <col min="267" max="511" width="9.140625" style="13"/>
    <col min="512" max="512" width="23.5703125" style="13" bestFit="1" customWidth="1"/>
    <col min="513" max="513" width="13.140625" style="13" customWidth="1"/>
    <col min="514" max="514" width="11.5703125" style="13" customWidth="1"/>
    <col min="515" max="515" width="15" style="13" customWidth="1"/>
    <col min="516" max="519" width="11.5703125" style="13" customWidth="1"/>
    <col min="520" max="520" width="11.28515625" style="13" customWidth="1"/>
    <col min="521" max="521" width="10.7109375" style="13" customWidth="1"/>
    <col min="522" max="522" width="35.42578125" style="13" customWidth="1"/>
    <col min="523" max="767" width="9.140625" style="13"/>
    <col min="768" max="768" width="23.5703125" style="13" bestFit="1" customWidth="1"/>
    <col min="769" max="769" width="13.140625" style="13" customWidth="1"/>
    <col min="770" max="770" width="11.5703125" style="13" customWidth="1"/>
    <col min="771" max="771" width="15" style="13" customWidth="1"/>
    <col min="772" max="775" width="11.5703125" style="13" customWidth="1"/>
    <col min="776" max="776" width="11.28515625" style="13" customWidth="1"/>
    <col min="777" max="777" width="10.7109375" style="13" customWidth="1"/>
    <col min="778" max="778" width="35.42578125" style="13" customWidth="1"/>
    <col min="779" max="1023" width="9.140625" style="13"/>
    <col min="1024" max="1024" width="23.5703125" style="13" bestFit="1" customWidth="1"/>
    <col min="1025" max="1025" width="13.140625" style="13" customWidth="1"/>
    <col min="1026" max="1026" width="11.5703125" style="13" customWidth="1"/>
    <col min="1027" max="1027" width="15" style="13" customWidth="1"/>
    <col min="1028" max="1031" width="11.5703125" style="13" customWidth="1"/>
    <col min="1032" max="1032" width="11.28515625" style="13" customWidth="1"/>
    <col min="1033" max="1033" width="10.7109375" style="13" customWidth="1"/>
    <col min="1034" max="1034" width="35.42578125" style="13" customWidth="1"/>
    <col min="1035" max="1279" width="9.140625" style="13"/>
    <col min="1280" max="1280" width="23.5703125" style="13" bestFit="1" customWidth="1"/>
    <col min="1281" max="1281" width="13.140625" style="13" customWidth="1"/>
    <col min="1282" max="1282" width="11.5703125" style="13" customWidth="1"/>
    <col min="1283" max="1283" width="15" style="13" customWidth="1"/>
    <col min="1284" max="1287" width="11.5703125" style="13" customWidth="1"/>
    <col min="1288" max="1288" width="11.28515625" style="13" customWidth="1"/>
    <col min="1289" max="1289" width="10.7109375" style="13" customWidth="1"/>
    <col min="1290" max="1290" width="35.42578125" style="13" customWidth="1"/>
    <col min="1291" max="1535" width="9.140625" style="13"/>
    <col min="1536" max="1536" width="23.5703125" style="13" bestFit="1" customWidth="1"/>
    <col min="1537" max="1537" width="13.140625" style="13" customWidth="1"/>
    <col min="1538" max="1538" width="11.5703125" style="13" customWidth="1"/>
    <col min="1539" max="1539" width="15" style="13" customWidth="1"/>
    <col min="1540" max="1543" width="11.5703125" style="13" customWidth="1"/>
    <col min="1544" max="1544" width="11.28515625" style="13" customWidth="1"/>
    <col min="1545" max="1545" width="10.7109375" style="13" customWidth="1"/>
    <col min="1546" max="1546" width="35.42578125" style="13" customWidth="1"/>
    <col min="1547" max="1791" width="9.140625" style="13"/>
    <col min="1792" max="1792" width="23.5703125" style="13" bestFit="1" customWidth="1"/>
    <col min="1793" max="1793" width="13.140625" style="13" customWidth="1"/>
    <col min="1794" max="1794" width="11.5703125" style="13" customWidth="1"/>
    <col min="1795" max="1795" width="15" style="13" customWidth="1"/>
    <col min="1796" max="1799" width="11.5703125" style="13" customWidth="1"/>
    <col min="1800" max="1800" width="11.28515625" style="13" customWidth="1"/>
    <col min="1801" max="1801" width="10.7109375" style="13" customWidth="1"/>
    <col min="1802" max="1802" width="35.42578125" style="13" customWidth="1"/>
    <col min="1803" max="2047" width="9.140625" style="13"/>
    <col min="2048" max="2048" width="23.5703125" style="13" bestFit="1" customWidth="1"/>
    <col min="2049" max="2049" width="13.140625" style="13" customWidth="1"/>
    <col min="2050" max="2050" width="11.5703125" style="13" customWidth="1"/>
    <col min="2051" max="2051" width="15" style="13" customWidth="1"/>
    <col min="2052" max="2055" width="11.5703125" style="13" customWidth="1"/>
    <col min="2056" max="2056" width="11.28515625" style="13" customWidth="1"/>
    <col min="2057" max="2057" width="10.7109375" style="13" customWidth="1"/>
    <col min="2058" max="2058" width="35.42578125" style="13" customWidth="1"/>
    <col min="2059" max="2303" width="9.140625" style="13"/>
    <col min="2304" max="2304" width="23.5703125" style="13" bestFit="1" customWidth="1"/>
    <col min="2305" max="2305" width="13.140625" style="13" customWidth="1"/>
    <col min="2306" max="2306" width="11.5703125" style="13" customWidth="1"/>
    <col min="2307" max="2307" width="15" style="13" customWidth="1"/>
    <col min="2308" max="2311" width="11.5703125" style="13" customWidth="1"/>
    <col min="2312" max="2312" width="11.28515625" style="13" customWidth="1"/>
    <col min="2313" max="2313" width="10.7109375" style="13" customWidth="1"/>
    <col min="2314" max="2314" width="35.42578125" style="13" customWidth="1"/>
    <col min="2315" max="2559" width="9.140625" style="13"/>
    <col min="2560" max="2560" width="23.5703125" style="13" bestFit="1" customWidth="1"/>
    <col min="2561" max="2561" width="13.140625" style="13" customWidth="1"/>
    <col min="2562" max="2562" width="11.5703125" style="13" customWidth="1"/>
    <col min="2563" max="2563" width="15" style="13" customWidth="1"/>
    <col min="2564" max="2567" width="11.5703125" style="13" customWidth="1"/>
    <col min="2568" max="2568" width="11.28515625" style="13" customWidth="1"/>
    <col min="2569" max="2569" width="10.7109375" style="13" customWidth="1"/>
    <col min="2570" max="2570" width="35.42578125" style="13" customWidth="1"/>
    <col min="2571" max="2815" width="9.140625" style="13"/>
    <col min="2816" max="2816" width="23.5703125" style="13" bestFit="1" customWidth="1"/>
    <col min="2817" max="2817" width="13.140625" style="13" customWidth="1"/>
    <col min="2818" max="2818" width="11.5703125" style="13" customWidth="1"/>
    <col min="2819" max="2819" width="15" style="13" customWidth="1"/>
    <col min="2820" max="2823" width="11.5703125" style="13" customWidth="1"/>
    <col min="2824" max="2824" width="11.28515625" style="13" customWidth="1"/>
    <col min="2825" max="2825" width="10.7109375" style="13" customWidth="1"/>
    <col min="2826" max="2826" width="35.42578125" style="13" customWidth="1"/>
    <col min="2827" max="3071" width="9.140625" style="13"/>
    <col min="3072" max="3072" width="23.5703125" style="13" bestFit="1" customWidth="1"/>
    <col min="3073" max="3073" width="13.140625" style="13" customWidth="1"/>
    <col min="3074" max="3074" width="11.5703125" style="13" customWidth="1"/>
    <col min="3075" max="3075" width="15" style="13" customWidth="1"/>
    <col min="3076" max="3079" width="11.5703125" style="13" customWidth="1"/>
    <col min="3080" max="3080" width="11.28515625" style="13" customWidth="1"/>
    <col min="3081" max="3081" width="10.7109375" style="13" customWidth="1"/>
    <col min="3082" max="3082" width="35.42578125" style="13" customWidth="1"/>
    <col min="3083" max="3327" width="9.140625" style="13"/>
    <col min="3328" max="3328" width="23.5703125" style="13" bestFit="1" customWidth="1"/>
    <col min="3329" max="3329" width="13.140625" style="13" customWidth="1"/>
    <col min="3330" max="3330" width="11.5703125" style="13" customWidth="1"/>
    <col min="3331" max="3331" width="15" style="13" customWidth="1"/>
    <col min="3332" max="3335" width="11.5703125" style="13" customWidth="1"/>
    <col min="3336" max="3336" width="11.28515625" style="13" customWidth="1"/>
    <col min="3337" max="3337" width="10.7109375" style="13" customWidth="1"/>
    <col min="3338" max="3338" width="35.42578125" style="13" customWidth="1"/>
    <col min="3339" max="3583" width="9.140625" style="13"/>
    <col min="3584" max="3584" width="23.5703125" style="13" bestFit="1" customWidth="1"/>
    <col min="3585" max="3585" width="13.140625" style="13" customWidth="1"/>
    <col min="3586" max="3586" width="11.5703125" style="13" customWidth="1"/>
    <col min="3587" max="3587" width="15" style="13" customWidth="1"/>
    <col min="3588" max="3591" width="11.5703125" style="13" customWidth="1"/>
    <col min="3592" max="3592" width="11.28515625" style="13" customWidth="1"/>
    <col min="3593" max="3593" width="10.7109375" style="13" customWidth="1"/>
    <col min="3594" max="3594" width="35.42578125" style="13" customWidth="1"/>
    <col min="3595" max="3839" width="9.140625" style="13"/>
    <col min="3840" max="3840" width="23.5703125" style="13" bestFit="1" customWidth="1"/>
    <col min="3841" max="3841" width="13.140625" style="13" customWidth="1"/>
    <col min="3842" max="3842" width="11.5703125" style="13" customWidth="1"/>
    <col min="3843" max="3843" width="15" style="13" customWidth="1"/>
    <col min="3844" max="3847" width="11.5703125" style="13" customWidth="1"/>
    <col min="3848" max="3848" width="11.28515625" style="13" customWidth="1"/>
    <col min="3849" max="3849" width="10.7109375" style="13" customWidth="1"/>
    <col min="3850" max="3850" width="35.42578125" style="13" customWidth="1"/>
    <col min="3851" max="4095" width="9.140625" style="13"/>
    <col min="4096" max="4096" width="23.5703125" style="13" bestFit="1" customWidth="1"/>
    <col min="4097" max="4097" width="13.140625" style="13" customWidth="1"/>
    <col min="4098" max="4098" width="11.5703125" style="13" customWidth="1"/>
    <col min="4099" max="4099" width="15" style="13" customWidth="1"/>
    <col min="4100" max="4103" width="11.5703125" style="13" customWidth="1"/>
    <col min="4104" max="4104" width="11.28515625" style="13" customWidth="1"/>
    <col min="4105" max="4105" width="10.7109375" style="13" customWidth="1"/>
    <col min="4106" max="4106" width="35.42578125" style="13" customWidth="1"/>
    <col min="4107" max="4351" width="9.140625" style="13"/>
    <col min="4352" max="4352" width="23.5703125" style="13" bestFit="1" customWidth="1"/>
    <col min="4353" max="4353" width="13.140625" style="13" customWidth="1"/>
    <col min="4354" max="4354" width="11.5703125" style="13" customWidth="1"/>
    <col min="4355" max="4355" width="15" style="13" customWidth="1"/>
    <col min="4356" max="4359" width="11.5703125" style="13" customWidth="1"/>
    <col min="4360" max="4360" width="11.28515625" style="13" customWidth="1"/>
    <col min="4361" max="4361" width="10.7109375" style="13" customWidth="1"/>
    <col min="4362" max="4362" width="35.42578125" style="13" customWidth="1"/>
    <col min="4363" max="4607" width="9.140625" style="13"/>
    <col min="4608" max="4608" width="23.5703125" style="13" bestFit="1" customWidth="1"/>
    <col min="4609" max="4609" width="13.140625" style="13" customWidth="1"/>
    <col min="4610" max="4610" width="11.5703125" style="13" customWidth="1"/>
    <col min="4611" max="4611" width="15" style="13" customWidth="1"/>
    <col min="4612" max="4615" width="11.5703125" style="13" customWidth="1"/>
    <col min="4616" max="4616" width="11.28515625" style="13" customWidth="1"/>
    <col min="4617" max="4617" width="10.7109375" style="13" customWidth="1"/>
    <col min="4618" max="4618" width="35.42578125" style="13" customWidth="1"/>
    <col min="4619" max="4863" width="9.140625" style="13"/>
    <col min="4864" max="4864" width="23.5703125" style="13" bestFit="1" customWidth="1"/>
    <col min="4865" max="4865" width="13.140625" style="13" customWidth="1"/>
    <col min="4866" max="4866" width="11.5703125" style="13" customWidth="1"/>
    <col min="4867" max="4867" width="15" style="13" customWidth="1"/>
    <col min="4868" max="4871" width="11.5703125" style="13" customWidth="1"/>
    <col min="4872" max="4872" width="11.28515625" style="13" customWidth="1"/>
    <col min="4873" max="4873" width="10.7109375" style="13" customWidth="1"/>
    <col min="4874" max="4874" width="35.42578125" style="13" customWidth="1"/>
    <col min="4875" max="5119" width="9.140625" style="13"/>
    <col min="5120" max="5120" width="23.5703125" style="13" bestFit="1" customWidth="1"/>
    <col min="5121" max="5121" width="13.140625" style="13" customWidth="1"/>
    <col min="5122" max="5122" width="11.5703125" style="13" customWidth="1"/>
    <col min="5123" max="5123" width="15" style="13" customWidth="1"/>
    <col min="5124" max="5127" width="11.5703125" style="13" customWidth="1"/>
    <col min="5128" max="5128" width="11.28515625" style="13" customWidth="1"/>
    <col min="5129" max="5129" width="10.7109375" style="13" customWidth="1"/>
    <col min="5130" max="5130" width="35.42578125" style="13" customWidth="1"/>
    <col min="5131" max="5375" width="9.140625" style="13"/>
    <col min="5376" max="5376" width="23.5703125" style="13" bestFit="1" customWidth="1"/>
    <col min="5377" max="5377" width="13.140625" style="13" customWidth="1"/>
    <col min="5378" max="5378" width="11.5703125" style="13" customWidth="1"/>
    <col min="5379" max="5379" width="15" style="13" customWidth="1"/>
    <col min="5380" max="5383" width="11.5703125" style="13" customWidth="1"/>
    <col min="5384" max="5384" width="11.28515625" style="13" customWidth="1"/>
    <col min="5385" max="5385" width="10.7109375" style="13" customWidth="1"/>
    <col min="5386" max="5386" width="35.42578125" style="13" customWidth="1"/>
    <col min="5387" max="5631" width="9.140625" style="13"/>
    <col min="5632" max="5632" width="23.5703125" style="13" bestFit="1" customWidth="1"/>
    <col min="5633" max="5633" width="13.140625" style="13" customWidth="1"/>
    <col min="5634" max="5634" width="11.5703125" style="13" customWidth="1"/>
    <col min="5635" max="5635" width="15" style="13" customWidth="1"/>
    <col min="5636" max="5639" width="11.5703125" style="13" customWidth="1"/>
    <col min="5640" max="5640" width="11.28515625" style="13" customWidth="1"/>
    <col min="5641" max="5641" width="10.7109375" style="13" customWidth="1"/>
    <col min="5642" max="5642" width="35.42578125" style="13" customWidth="1"/>
    <col min="5643" max="5887" width="9.140625" style="13"/>
    <col min="5888" max="5888" width="23.5703125" style="13" bestFit="1" customWidth="1"/>
    <col min="5889" max="5889" width="13.140625" style="13" customWidth="1"/>
    <col min="5890" max="5890" width="11.5703125" style="13" customWidth="1"/>
    <col min="5891" max="5891" width="15" style="13" customWidth="1"/>
    <col min="5892" max="5895" width="11.5703125" style="13" customWidth="1"/>
    <col min="5896" max="5896" width="11.28515625" style="13" customWidth="1"/>
    <col min="5897" max="5897" width="10.7109375" style="13" customWidth="1"/>
    <col min="5898" max="5898" width="35.42578125" style="13" customWidth="1"/>
    <col min="5899" max="6143" width="9.140625" style="13"/>
    <col min="6144" max="6144" width="23.5703125" style="13" bestFit="1" customWidth="1"/>
    <col min="6145" max="6145" width="13.140625" style="13" customWidth="1"/>
    <col min="6146" max="6146" width="11.5703125" style="13" customWidth="1"/>
    <col min="6147" max="6147" width="15" style="13" customWidth="1"/>
    <col min="6148" max="6151" width="11.5703125" style="13" customWidth="1"/>
    <col min="6152" max="6152" width="11.28515625" style="13" customWidth="1"/>
    <col min="6153" max="6153" width="10.7109375" style="13" customWidth="1"/>
    <col min="6154" max="6154" width="35.42578125" style="13" customWidth="1"/>
    <col min="6155" max="6399" width="9.140625" style="13"/>
    <col min="6400" max="6400" width="23.5703125" style="13" bestFit="1" customWidth="1"/>
    <col min="6401" max="6401" width="13.140625" style="13" customWidth="1"/>
    <col min="6402" max="6402" width="11.5703125" style="13" customWidth="1"/>
    <col min="6403" max="6403" width="15" style="13" customWidth="1"/>
    <col min="6404" max="6407" width="11.5703125" style="13" customWidth="1"/>
    <col min="6408" max="6408" width="11.28515625" style="13" customWidth="1"/>
    <col min="6409" max="6409" width="10.7109375" style="13" customWidth="1"/>
    <col min="6410" max="6410" width="35.42578125" style="13" customWidth="1"/>
    <col min="6411" max="6655" width="9.140625" style="13"/>
    <col min="6656" max="6656" width="23.5703125" style="13" bestFit="1" customWidth="1"/>
    <col min="6657" max="6657" width="13.140625" style="13" customWidth="1"/>
    <col min="6658" max="6658" width="11.5703125" style="13" customWidth="1"/>
    <col min="6659" max="6659" width="15" style="13" customWidth="1"/>
    <col min="6660" max="6663" width="11.5703125" style="13" customWidth="1"/>
    <col min="6664" max="6664" width="11.28515625" style="13" customWidth="1"/>
    <col min="6665" max="6665" width="10.7109375" style="13" customWidth="1"/>
    <col min="6666" max="6666" width="35.42578125" style="13" customWidth="1"/>
    <col min="6667" max="6911" width="9.140625" style="13"/>
    <col min="6912" max="6912" width="23.5703125" style="13" bestFit="1" customWidth="1"/>
    <col min="6913" max="6913" width="13.140625" style="13" customWidth="1"/>
    <col min="6914" max="6914" width="11.5703125" style="13" customWidth="1"/>
    <col min="6915" max="6915" width="15" style="13" customWidth="1"/>
    <col min="6916" max="6919" width="11.5703125" style="13" customWidth="1"/>
    <col min="6920" max="6920" width="11.28515625" style="13" customWidth="1"/>
    <col min="6921" max="6921" width="10.7109375" style="13" customWidth="1"/>
    <col min="6922" max="6922" width="35.42578125" style="13" customWidth="1"/>
    <col min="6923" max="7167" width="9.140625" style="13"/>
    <col min="7168" max="7168" width="23.5703125" style="13" bestFit="1" customWidth="1"/>
    <col min="7169" max="7169" width="13.140625" style="13" customWidth="1"/>
    <col min="7170" max="7170" width="11.5703125" style="13" customWidth="1"/>
    <col min="7171" max="7171" width="15" style="13" customWidth="1"/>
    <col min="7172" max="7175" width="11.5703125" style="13" customWidth="1"/>
    <col min="7176" max="7176" width="11.28515625" style="13" customWidth="1"/>
    <col min="7177" max="7177" width="10.7109375" style="13" customWidth="1"/>
    <col min="7178" max="7178" width="35.42578125" style="13" customWidth="1"/>
    <col min="7179" max="7423" width="9.140625" style="13"/>
    <col min="7424" max="7424" width="23.5703125" style="13" bestFit="1" customWidth="1"/>
    <col min="7425" max="7425" width="13.140625" style="13" customWidth="1"/>
    <col min="7426" max="7426" width="11.5703125" style="13" customWidth="1"/>
    <col min="7427" max="7427" width="15" style="13" customWidth="1"/>
    <col min="7428" max="7431" width="11.5703125" style="13" customWidth="1"/>
    <col min="7432" max="7432" width="11.28515625" style="13" customWidth="1"/>
    <col min="7433" max="7433" width="10.7109375" style="13" customWidth="1"/>
    <col min="7434" max="7434" width="35.42578125" style="13" customWidth="1"/>
    <col min="7435" max="7679" width="9.140625" style="13"/>
    <col min="7680" max="7680" width="23.5703125" style="13" bestFit="1" customWidth="1"/>
    <col min="7681" max="7681" width="13.140625" style="13" customWidth="1"/>
    <col min="7682" max="7682" width="11.5703125" style="13" customWidth="1"/>
    <col min="7683" max="7683" width="15" style="13" customWidth="1"/>
    <col min="7684" max="7687" width="11.5703125" style="13" customWidth="1"/>
    <col min="7688" max="7688" width="11.28515625" style="13" customWidth="1"/>
    <col min="7689" max="7689" width="10.7109375" style="13" customWidth="1"/>
    <col min="7690" max="7690" width="35.42578125" style="13" customWidth="1"/>
    <col min="7691" max="7935" width="9.140625" style="13"/>
    <col min="7936" max="7936" width="23.5703125" style="13" bestFit="1" customWidth="1"/>
    <col min="7937" max="7937" width="13.140625" style="13" customWidth="1"/>
    <col min="7938" max="7938" width="11.5703125" style="13" customWidth="1"/>
    <col min="7939" max="7939" width="15" style="13" customWidth="1"/>
    <col min="7940" max="7943" width="11.5703125" style="13" customWidth="1"/>
    <col min="7944" max="7944" width="11.28515625" style="13" customWidth="1"/>
    <col min="7945" max="7945" width="10.7109375" style="13" customWidth="1"/>
    <col min="7946" max="7946" width="35.42578125" style="13" customWidth="1"/>
    <col min="7947" max="8191" width="9.140625" style="13"/>
    <col min="8192" max="8192" width="23.5703125" style="13" bestFit="1" customWidth="1"/>
    <col min="8193" max="8193" width="13.140625" style="13" customWidth="1"/>
    <col min="8194" max="8194" width="11.5703125" style="13" customWidth="1"/>
    <col min="8195" max="8195" width="15" style="13" customWidth="1"/>
    <col min="8196" max="8199" width="11.5703125" style="13" customWidth="1"/>
    <col min="8200" max="8200" width="11.28515625" style="13" customWidth="1"/>
    <col min="8201" max="8201" width="10.7109375" style="13" customWidth="1"/>
    <col min="8202" max="8202" width="35.42578125" style="13" customWidth="1"/>
    <col min="8203" max="8447" width="9.140625" style="13"/>
    <col min="8448" max="8448" width="23.5703125" style="13" bestFit="1" customWidth="1"/>
    <col min="8449" max="8449" width="13.140625" style="13" customWidth="1"/>
    <col min="8450" max="8450" width="11.5703125" style="13" customWidth="1"/>
    <col min="8451" max="8451" width="15" style="13" customWidth="1"/>
    <col min="8452" max="8455" width="11.5703125" style="13" customWidth="1"/>
    <col min="8456" max="8456" width="11.28515625" style="13" customWidth="1"/>
    <col min="8457" max="8457" width="10.7109375" style="13" customWidth="1"/>
    <col min="8458" max="8458" width="35.42578125" style="13" customWidth="1"/>
    <col min="8459" max="8703" width="9.140625" style="13"/>
    <col min="8704" max="8704" width="23.5703125" style="13" bestFit="1" customWidth="1"/>
    <col min="8705" max="8705" width="13.140625" style="13" customWidth="1"/>
    <col min="8706" max="8706" width="11.5703125" style="13" customWidth="1"/>
    <col min="8707" max="8707" width="15" style="13" customWidth="1"/>
    <col min="8708" max="8711" width="11.5703125" style="13" customWidth="1"/>
    <col min="8712" max="8712" width="11.28515625" style="13" customWidth="1"/>
    <col min="8713" max="8713" width="10.7109375" style="13" customWidth="1"/>
    <col min="8714" max="8714" width="35.42578125" style="13" customWidth="1"/>
    <col min="8715" max="8959" width="9.140625" style="13"/>
    <col min="8960" max="8960" width="23.5703125" style="13" bestFit="1" customWidth="1"/>
    <col min="8961" max="8961" width="13.140625" style="13" customWidth="1"/>
    <col min="8962" max="8962" width="11.5703125" style="13" customWidth="1"/>
    <col min="8963" max="8963" width="15" style="13" customWidth="1"/>
    <col min="8964" max="8967" width="11.5703125" style="13" customWidth="1"/>
    <col min="8968" max="8968" width="11.28515625" style="13" customWidth="1"/>
    <col min="8969" max="8969" width="10.7109375" style="13" customWidth="1"/>
    <col min="8970" max="8970" width="35.42578125" style="13" customWidth="1"/>
    <col min="8971" max="9215" width="9.140625" style="13"/>
    <col min="9216" max="9216" width="23.5703125" style="13" bestFit="1" customWidth="1"/>
    <col min="9217" max="9217" width="13.140625" style="13" customWidth="1"/>
    <col min="9218" max="9218" width="11.5703125" style="13" customWidth="1"/>
    <col min="9219" max="9219" width="15" style="13" customWidth="1"/>
    <col min="9220" max="9223" width="11.5703125" style="13" customWidth="1"/>
    <col min="9224" max="9224" width="11.28515625" style="13" customWidth="1"/>
    <col min="9225" max="9225" width="10.7109375" style="13" customWidth="1"/>
    <col min="9226" max="9226" width="35.42578125" style="13" customWidth="1"/>
    <col min="9227" max="9471" width="9.140625" style="13"/>
    <col min="9472" max="9472" width="23.5703125" style="13" bestFit="1" customWidth="1"/>
    <col min="9473" max="9473" width="13.140625" style="13" customWidth="1"/>
    <col min="9474" max="9474" width="11.5703125" style="13" customWidth="1"/>
    <col min="9475" max="9475" width="15" style="13" customWidth="1"/>
    <col min="9476" max="9479" width="11.5703125" style="13" customWidth="1"/>
    <col min="9480" max="9480" width="11.28515625" style="13" customWidth="1"/>
    <col min="9481" max="9481" width="10.7109375" style="13" customWidth="1"/>
    <col min="9482" max="9482" width="35.42578125" style="13" customWidth="1"/>
    <col min="9483" max="9727" width="9.140625" style="13"/>
    <col min="9728" max="9728" width="23.5703125" style="13" bestFit="1" customWidth="1"/>
    <col min="9729" max="9729" width="13.140625" style="13" customWidth="1"/>
    <col min="9730" max="9730" width="11.5703125" style="13" customWidth="1"/>
    <col min="9731" max="9731" width="15" style="13" customWidth="1"/>
    <col min="9732" max="9735" width="11.5703125" style="13" customWidth="1"/>
    <col min="9736" max="9736" width="11.28515625" style="13" customWidth="1"/>
    <col min="9737" max="9737" width="10.7109375" style="13" customWidth="1"/>
    <col min="9738" max="9738" width="35.42578125" style="13" customWidth="1"/>
    <col min="9739" max="9983" width="9.140625" style="13"/>
    <col min="9984" max="9984" width="23.5703125" style="13" bestFit="1" customWidth="1"/>
    <col min="9985" max="9985" width="13.140625" style="13" customWidth="1"/>
    <col min="9986" max="9986" width="11.5703125" style="13" customWidth="1"/>
    <col min="9987" max="9987" width="15" style="13" customWidth="1"/>
    <col min="9988" max="9991" width="11.5703125" style="13" customWidth="1"/>
    <col min="9992" max="9992" width="11.28515625" style="13" customWidth="1"/>
    <col min="9993" max="9993" width="10.7109375" style="13" customWidth="1"/>
    <col min="9994" max="9994" width="35.42578125" style="13" customWidth="1"/>
    <col min="9995" max="10239" width="9.140625" style="13"/>
    <col min="10240" max="10240" width="23.5703125" style="13" bestFit="1" customWidth="1"/>
    <col min="10241" max="10241" width="13.140625" style="13" customWidth="1"/>
    <col min="10242" max="10242" width="11.5703125" style="13" customWidth="1"/>
    <col min="10243" max="10243" width="15" style="13" customWidth="1"/>
    <col min="10244" max="10247" width="11.5703125" style="13" customWidth="1"/>
    <col min="10248" max="10248" width="11.28515625" style="13" customWidth="1"/>
    <col min="10249" max="10249" width="10.7109375" style="13" customWidth="1"/>
    <col min="10250" max="10250" width="35.42578125" style="13" customWidth="1"/>
    <col min="10251" max="10495" width="9.140625" style="13"/>
    <col min="10496" max="10496" width="23.5703125" style="13" bestFit="1" customWidth="1"/>
    <col min="10497" max="10497" width="13.140625" style="13" customWidth="1"/>
    <col min="10498" max="10498" width="11.5703125" style="13" customWidth="1"/>
    <col min="10499" max="10499" width="15" style="13" customWidth="1"/>
    <col min="10500" max="10503" width="11.5703125" style="13" customWidth="1"/>
    <col min="10504" max="10504" width="11.28515625" style="13" customWidth="1"/>
    <col min="10505" max="10505" width="10.7109375" style="13" customWidth="1"/>
    <col min="10506" max="10506" width="35.42578125" style="13" customWidth="1"/>
    <col min="10507" max="10751" width="9.140625" style="13"/>
    <col min="10752" max="10752" width="23.5703125" style="13" bestFit="1" customWidth="1"/>
    <col min="10753" max="10753" width="13.140625" style="13" customWidth="1"/>
    <col min="10754" max="10754" width="11.5703125" style="13" customWidth="1"/>
    <col min="10755" max="10755" width="15" style="13" customWidth="1"/>
    <col min="10756" max="10759" width="11.5703125" style="13" customWidth="1"/>
    <col min="10760" max="10760" width="11.28515625" style="13" customWidth="1"/>
    <col min="10761" max="10761" width="10.7109375" style="13" customWidth="1"/>
    <col min="10762" max="10762" width="35.42578125" style="13" customWidth="1"/>
    <col min="10763" max="11007" width="9.140625" style="13"/>
    <col min="11008" max="11008" width="23.5703125" style="13" bestFit="1" customWidth="1"/>
    <col min="11009" max="11009" width="13.140625" style="13" customWidth="1"/>
    <col min="11010" max="11010" width="11.5703125" style="13" customWidth="1"/>
    <col min="11011" max="11011" width="15" style="13" customWidth="1"/>
    <col min="11012" max="11015" width="11.5703125" style="13" customWidth="1"/>
    <col min="11016" max="11016" width="11.28515625" style="13" customWidth="1"/>
    <col min="11017" max="11017" width="10.7109375" style="13" customWidth="1"/>
    <col min="11018" max="11018" width="35.42578125" style="13" customWidth="1"/>
    <col min="11019" max="11263" width="9.140625" style="13"/>
    <col min="11264" max="11264" width="23.5703125" style="13" bestFit="1" customWidth="1"/>
    <col min="11265" max="11265" width="13.140625" style="13" customWidth="1"/>
    <col min="11266" max="11266" width="11.5703125" style="13" customWidth="1"/>
    <col min="11267" max="11267" width="15" style="13" customWidth="1"/>
    <col min="11268" max="11271" width="11.5703125" style="13" customWidth="1"/>
    <col min="11272" max="11272" width="11.28515625" style="13" customWidth="1"/>
    <col min="11273" max="11273" width="10.7109375" style="13" customWidth="1"/>
    <col min="11274" max="11274" width="35.42578125" style="13" customWidth="1"/>
    <col min="11275" max="11519" width="9.140625" style="13"/>
    <col min="11520" max="11520" width="23.5703125" style="13" bestFit="1" customWidth="1"/>
    <col min="11521" max="11521" width="13.140625" style="13" customWidth="1"/>
    <col min="11522" max="11522" width="11.5703125" style="13" customWidth="1"/>
    <col min="11523" max="11523" width="15" style="13" customWidth="1"/>
    <col min="11524" max="11527" width="11.5703125" style="13" customWidth="1"/>
    <col min="11528" max="11528" width="11.28515625" style="13" customWidth="1"/>
    <col min="11529" max="11529" width="10.7109375" style="13" customWidth="1"/>
    <col min="11530" max="11530" width="35.42578125" style="13" customWidth="1"/>
    <col min="11531" max="11775" width="9.140625" style="13"/>
    <col min="11776" max="11776" width="23.5703125" style="13" bestFit="1" customWidth="1"/>
    <col min="11777" max="11777" width="13.140625" style="13" customWidth="1"/>
    <col min="11778" max="11778" width="11.5703125" style="13" customWidth="1"/>
    <col min="11779" max="11779" width="15" style="13" customWidth="1"/>
    <col min="11780" max="11783" width="11.5703125" style="13" customWidth="1"/>
    <col min="11784" max="11784" width="11.28515625" style="13" customWidth="1"/>
    <col min="11785" max="11785" width="10.7109375" style="13" customWidth="1"/>
    <col min="11786" max="11786" width="35.42578125" style="13" customWidth="1"/>
    <col min="11787" max="12031" width="9.140625" style="13"/>
    <col min="12032" max="12032" width="23.5703125" style="13" bestFit="1" customWidth="1"/>
    <col min="12033" max="12033" width="13.140625" style="13" customWidth="1"/>
    <col min="12034" max="12034" width="11.5703125" style="13" customWidth="1"/>
    <col min="12035" max="12035" width="15" style="13" customWidth="1"/>
    <col min="12036" max="12039" width="11.5703125" style="13" customWidth="1"/>
    <col min="12040" max="12040" width="11.28515625" style="13" customWidth="1"/>
    <col min="12041" max="12041" width="10.7109375" style="13" customWidth="1"/>
    <col min="12042" max="12042" width="35.42578125" style="13" customWidth="1"/>
    <col min="12043" max="12287" width="9.140625" style="13"/>
    <col min="12288" max="12288" width="23.5703125" style="13" bestFit="1" customWidth="1"/>
    <col min="12289" max="12289" width="13.140625" style="13" customWidth="1"/>
    <col min="12290" max="12290" width="11.5703125" style="13" customWidth="1"/>
    <col min="12291" max="12291" width="15" style="13" customWidth="1"/>
    <col min="12292" max="12295" width="11.5703125" style="13" customWidth="1"/>
    <col min="12296" max="12296" width="11.28515625" style="13" customWidth="1"/>
    <col min="12297" max="12297" width="10.7109375" style="13" customWidth="1"/>
    <col min="12298" max="12298" width="35.42578125" style="13" customWidth="1"/>
    <col min="12299" max="12543" width="9.140625" style="13"/>
    <col min="12544" max="12544" width="23.5703125" style="13" bestFit="1" customWidth="1"/>
    <col min="12545" max="12545" width="13.140625" style="13" customWidth="1"/>
    <col min="12546" max="12546" width="11.5703125" style="13" customWidth="1"/>
    <col min="12547" max="12547" width="15" style="13" customWidth="1"/>
    <col min="12548" max="12551" width="11.5703125" style="13" customWidth="1"/>
    <col min="12552" max="12552" width="11.28515625" style="13" customWidth="1"/>
    <col min="12553" max="12553" width="10.7109375" style="13" customWidth="1"/>
    <col min="12554" max="12554" width="35.42578125" style="13" customWidth="1"/>
    <col min="12555" max="12799" width="9.140625" style="13"/>
    <col min="12800" max="12800" width="23.5703125" style="13" bestFit="1" customWidth="1"/>
    <col min="12801" max="12801" width="13.140625" style="13" customWidth="1"/>
    <col min="12802" max="12802" width="11.5703125" style="13" customWidth="1"/>
    <col min="12803" max="12803" width="15" style="13" customWidth="1"/>
    <col min="12804" max="12807" width="11.5703125" style="13" customWidth="1"/>
    <col min="12808" max="12808" width="11.28515625" style="13" customWidth="1"/>
    <col min="12809" max="12809" width="10.7109375" style="13" customWidth="1"/>
    <col min="12810" max="12810" width="35.42578125" style="13" customWidth="1"/>
    <col min="12811" max="13055" width="9.140625" style="13"/>
    <col min="13056" max="13056" width="23.5703125" style="13" bestFit="1" customWidth="1"/>
    <col min="13057" max="13057" width="13.140625" style="13" customWidth="1"/>
    <col min="13058" max="13058" width="11.5703125" style="13" customWidth="1"/>
    <col min="13059" max="13059" width="15" style="13" customWidth="1"/>
    <col min="13060" max="13063" width="11.5703125" style="13" customWidth="1"/>
    <col min="13064" max="13064" width="11.28515625" style="13" customWidth="1"/>
    <col min="13065" max="13065" width="10.7109375" style="13" customWidth="1"/>
    <col min="13066" max="13066" width="35.42578125" style="13" customWidth="1"/>
    <col min="13067" max="13311" width="9.140625" style="13"/>
    <col min="13312" max="13312" width="23.5703125" style="13" bestFit="1" customWidth="1"/>
    <col min="13313" max="13313" width="13.140625" style="13" customWidth="1"/>
    <col min="13314" max="13314" width="11.5703125" style="13" customWidth="1"/>
    <col min="13315" max="13315" width="15" style="13" customWidth="1"/>
    <col min="13316" max="13319" width="11.5703125" style="13" customWidth="1"/>
    <col min="13320" max="13320" width="11.28515625" style="13" customWidth="1"/>
    <col min="13321" max="13321" width="10.7109375" style="13" customWidth="1"/>
    <col min="13322" max="13322" width="35.42578125" style="13" customWidth="1"/>
    <col min="13323" max="13567" width="9.140625" style="13"/>
    <col min="13568" max="13568" width="23.5703125" style="13" bestFit="1" customWidth="1"/>
    <col min="13569" max="13569" width="13.140625" style="13" customWidth="1"/>
    <col min="13570" max="13570" width="11.5703125" style="13" customWidth="1"/>
    <col min="13571" max="13571" width="15" style="13" customWidth="1"/>
    <col min="13572" max="13575" width="11.5703125" style="13" customWidth="1"/>
    <col min="13576" max="13576" width="11.28515625" style="13" customWidth="1"/>
    <col min="13577" max="13577" width="10.7109375" style="13" customWidth="1"/>
    <col min="13578" max="13578" width="35.42578125" style="13" customWidth="1"/>
    <col min="13579" max="13823" width="9.140625" style="13"/>
    <col min="13824" max="13824" width="23.5703125" style="13" bestFit="1" customWidth="1"/>
    <col min="13825" max="13825" width="13.140625" style="13" customWidth="1"/>
    <col min="13826" max="13826" width="11.5703125" style="13" customWidth="1"/>
    <col min="13827" max="13827" width="15" style="13" customWidth="1"/>
    <col min="13828" max="13831" width="11.5703125" style="13" customWidth="1"/>
    <col min="13832" max="13832" width="11.28515625" style="13" customWidth="1"/>
    <col min="13833" max="13833" width="10.7109375" style="13" customWidth="1"/>
    <col min="13834" max="13834" width="35.42578125" style="13" customWidth="1"/>
    <col min="13835" max="14079" width="9.140625" style="13"/>
    <col min="14080" max="14080" width="23.5703125" style="13" bestFit="1" customWidth="1"/>
    <col min="14081" max="14081" width="13.140625" style="13" customWidth="1"/>
    <col min="14082" max="14082" width="11.5703125" style="13" customWidth="1"/>
    <col min="14083" max="14083" width="15" style="13" customWidth="1"/>
    <col min="14084" max="14087" width="11.5703125" style="13" customWidth="1"/>
    <col min="14088" max="14088" width="11.28515625" style="13" customWidth="1"/>
    <col min="14089" max="14089" width="10.7109375" style="13" customWidth="1"/>
    <col min="14090" max="14090" width="35.42578125" style="13" customWidth="1"/>
    <col min="14091" max="14335" width="9.140625" style="13"/>
    <col min="14336" max="14336" width="23.5703125" style="13" bestFit="1" customWidth="1"/>
    <col min="14337" max="14337" width="13.140625" style="13" customWidth="1"/>
    <col min="14338" max="14338" width="11.5703125" style="13" customWidth="1"/>
    <col min="14339" max="14339" width="15" style="13" customWidth="1"/>
    <col min="14340" max="14343" width="11.5703125" style="13" customWidth="1"/>
    <col min="14344" max="14344" width="11.28515625" style="13" customWidth="1"/>
    <col min="14345" max="14345" width="10.7109375" style="13" customWidth="1"/>
    <col min="14346" max="14346" width="35.42578125" style="13" customWidth="1"/>
    <col min="14347" max="14591" width="9.140625" style="13"/>
    <col min="14592" max="14592" width="23.5703125" style="13" bestFit="1" customWidth="1"/>
    <col min="14593" max="14593" width="13.140625" style="13" customWidth="1"/>
    <col min="14594" max="14594" width="11.5703125" style="13" customWidth="1"/>
    <col min="14595" max="14595" width="15" style="13" customWidth="1"/>
    <col min="14596" max="14599" width="11.5703125" style="13" customWidth="1"/>
    <col min="14600" max="14600" width="11.28515625" style="13" customWidth="1"/>
    <col min="14601" max="14601" width="10.7109375" style="13" customWidth="1"/>
    <col min="14602" max="14602" width="35.42578125" style="13" customWidth="1"/>
    <col min="14603" max="14847" width="9.140625" style="13"/>
    <col min="14848" max="14848" width="23.5703125" style="13" bestFit="1" customWidth="1"/>
    <col min="14849" max="14849" width="13.140625" style="13" customWidth="1"/>
    <col min="14850" max="14850" width="11.5703125" style="13" customWidth="1"/>
    <col min="14851" max="14851" width="15" style="13" customWidth="1"/>
    <col min="14852" max="14855" width="11.5703125" style="13" customWidth="1"/>
    <col min="14856" max="14856" width="11.28515625" style="13" customWidth="1"/>
    <col min="14857" max="14857" width="10.7109375" style="13" customWidth="1"/>
    <col min="14858" max="14858" width="35.42578125" style="13" customWidth="1"/>
    <col min="14859" max="15103" width="9.140625" style="13"/>
    <col min="15104" max="15104" width="23.5703125" style="13" bestFit="1" customWidth="1"/>
    <col min="15105" max="15105" width="13.140625" style="13" customWidth="1"/>
    <col min="15106" max="15106" width="11.5703125" style="13" customWidth="1"/>
    <col min="15107" max="15107" width="15" style="13" customWidth="1"/>
    <col min="15108" max="15111" width="11.5703125" style="13" customWidth="1"/>
    <col min="15112" max="15112" width="11.28515625" style="13" customWidth="1"/>
    <col min="15113" max="15113" width="10.7109375" style="13" customWidth="1"/>
    <col min="15114" max="15114" width="35.42578125" style="13" customWidth="1"/>
    <col min="15115" max="15359" width="9.140625" style="13"/>
    <col min="15360" max="15360" width="23.5703125" style="13" bestFit="1" customWidth="1"/>
    <col min="15361" max="15361" width="13.140625" style="13" customWidth="1"/>
    <col min="15362" max="15362" width="11.5703125" style="13" customWidth="1"/>
    <col min="15363" max="15363" width="15" style="13" customWidth="1"/>
    <col min="15364" max="15367" width="11.5703125" style="13" customWidth="1"/>
    <col min="15368" max="15368" width="11.28515625" style="13" customWidth="1"/>
    <col min="15369" max="15369" width="10.7109375" style="13" customWidth="1"/>
    <col min="15370" max="15370" width="35.42578125" style="13" customWidth="1"/>
    <col min="15371" max="15615" width="9.140625" style="13"/>
    <col min="15616" max="15616" width="23.5703125" style="13" bestFit="1" customWidth="1"/>
    <col min="15617" max="15617" width="13.140625" style="13" customWidth="1"/>
    <col min="15618" max="15618" width="11.5703125" style="13" customWidth="1"/>
    <col min="15619" max="15619" width="15" style="13" customWidth="1"/>
    <col min="15620" max="15623" width="11.5703125" style="13" customWidth="1"/>
    <col min="15624" max="15624" width="11.28515625" style="13" customWidth="1"/>
    <col min="15625" max="15625" width="10.7109375" style="13" customWidth="1"/>
    <col min="15626" max="15626" width="35.42578125" style="13" customWidth="1"/>
    <col min="15627" max="15871" width="9.140625" style="13"/>
    <col min="15872" max="15872" width="23.5703125" style="13" bestFit="1" customWidth="1"/>
    <col min="15873" max="15873" width="13.140625" style="13" customWidth="1"/>
    <col min="15874" max="15874" width="11.5703125" style="13" customWidth="1"/>
    <col min="15875" max="15875" width="15" style="13" customWidth="1"/>
    <col min="15876" max="15879" width="11.5703125" style="13" customWidth="1"/>
    <col min="15880" max="15880" width="11.28515625" style="13" customWidth="1"/>
    <col min="15881" max="15881" width="10.7109375" style="13" customWidth="1"/>
    <col min="15882" max="15882" width="35.42578125" style="13" customWidth="1"/>
    <col min="15883" max="16127" width="9.140625" style="13"/>
    <col min="16128" max="16128" width="23.5703125" style="13" bestFit="1" customWidth="1"/>
    <col min="16129" max="16129" width="13.140625" style="13" customWidth="1"/>
    <col min="16130" max="16130" width="11.5703125" style="13" customWidth="1"/>
    <col min="16131" max="16131" width="15" style="13" customWidth="1"/>
    <col min="16132" max="16135" width="11.5703125" style="13" customWidth="1"/>
    <col min="16136" max="16136" width="11.28515625" style="13" customWidth="1"/>
    <col min="16137" max="16137" width="10.7109375" style="13" customWidth="1"/>
    <col min="16138" max="16138" width="35.42578125" style="13" customWidth="1"/>
    <col min="16139" max="16384" width="9.140625" style="13"/>
  </cols>
  <sheetData>
    <row r="1" spans="1:23" x14ac:dyDescent="0.25">
      <c r="A1" s="13" t="s">
        <v>92</v>
      </c>
      <c r="B1" s="14">
        <v>47848</v>
      </c>
      <c r="O1" s="13" t="s">
        <v>92</v>
      </c>
      <c r="P1" s="14">
        <v>44926</v>
      </c>
    </row>
    <row r="3" spans="1:23" hidden="1" outlineLevel="1" x14ac:dyDescent="0.25">
      <c r="A3" s="15" t="s">
        <v>121</v>
      </c>
      <c r="B3" s="15">
        <v>1</v>
      </c>
      <c r="C3" s="15">
        <v>2</v>
      </c>
      <c r="D3" s="15">
        <v>3</v>
      </c>
      <c r="E3" s="15">
        <v>4</v>
      </c>
      <c r="F3" s="15">
        <v>5</v>
      </c>
      <c r="G3" s="15">
        <v>6</v>
      </c>
      <c r="H3" s="15">
        <v>7</v>
      </c>
      <c r="I3" s="15">
        <v>8</v>
      </c>
      <c r="J3" s="15">
        <v>9</v>
      </c>
      <c r="K3" s="15">
        <v>10</v>
      </c>
      <c r="L3" s="15">
        <v>11</v>
      </c>
      <c r="O3" s="15" t="s">
        <v>121</v>
      </c>
      <c r="P3" s="15">
        <v>1</v>
      </c>
      <c r="Q3" s="15">
        <v>2</v>
      </c>
      <c r="R3" s="15">
        <v>3</v>
      </c>
      <c r="S3" s="15">
        <v>4</v>
      </c>
      <c r="T3" s="15">
        <v>5</v>
      </c>
      <c r="U3" s="15">
        <v>6</v>
      </c>
      <c r="V3" s="15">
        <v>7</v>
      </c>
      <c r="W3" s="15">
        <v>8</v>
      </c>
    </row>
    <row r="4" spans="1:23" hidden="1" outlineLevel="1" x14ac:dyDescent="0.25">
      <c r="A4" s="13" t="s">
        <v>94</v>
      </c>
      <c r="B4" s="724">
        <f>Years!B4</f>
        <v>2017</v>
      </c>
      <c r="C4" s="724">
        <f>Years!C4</f>
        <v>2018</v>
      </c>
      <c r="D4" s="724">
        <f>Years!D4</f>
        <v>2019</v>
      </c>
      <c r="E4" s="724">
        <f>Years!E4</f>
        <v>2020</v>
      </c>
      <c r="F4" s="724">
        <f>Years!F4</f>
        <v>2021</v>
      </c>
      <c r="G4" s="724">
        <f>Years!G4</f>
        <v>2022</v>
      </c>
      <c r="H4" s="724">
        <f>Years!H4</f>
        <v>2023</v>
      </c>
      <c r="I4" s="724">
        <f>Years!I4</f>
        <v>2024</v>
      </c>
      <c r="J4" s="724">
        <f>Years!J4</f>
        <v>2025</v>
      </c>
      <c r="K4" s="724">
        <f>Years!K4</f>
        <v>2026</v>
      </c>
      <c r="L4" s="724">
        <f>Years!L4</f>
        <v>2027</v>
      </c>
      <c r="O4" s="13" t="s">
        <v>94</v>
      </c>
      <c r="P4" s="16">
        <f>Years!B4</f>
        <v>2017</v>
      </c>
      <c r="Q4" s="16">
        <f>Years!C4</f>
        <v>2018</v>
      </c>
      <c r="R4" s="16">
        <f>Years!D4</f>
        <v>2019</v>
      </c>
      <c r="S4" s="16">
        <f>Years!E4</f>
        <v>2020</v>
      </c>
      <c r="T4" s="16">
        <f>Years!F4</f>
        <v>2021</v>
      </c>
      <c r="U4" s="16">
        <f>Years!G4</f>
        <v>2022</v>
      </c>
      <c r="V4" s="16">
        <f>Years!H4</f>
        <v>2023</v>
      </c>
      <c r="W4" s="16">
        <f>Years!I4</f>
        <v>2024</v>
      </c>
    </row>
    <row r="5" spans="1:23" hidden="1" outlineLevel="1" x14ac:dyDescent="0.25">
      <c r="A5" s="13" t="s">
        <v>122</v>
      </c>
      <c r="B5" s="724">
        <v>2</v>
      </c>
      <c r="C5" s="724">
        <v>3</v>
      </c>
      <c r="D5" s="724">
        <v>4</v>
      </c>
      <c r="E5" s="724">
        <v>5</v>
      </c>
      <c r="F5" s="724">
        <v>6</v>
      </c>
      <c r="G5" s="724">
        <v>7</v>
      </c>
      <c r="H5" s="724">
        <v>8</v>
      </c>
      <c r="I5" s="724">
        <v>9</v>
      </c>
      <c r="J5" s="724">
        <v>10</v>
      </c>
      <c r="K5" s="724">
        <v>11</v>
      </c>
      <c r="L5" s="724">
        <v>12</v>
      </c>
      <c r="O5" s="13" t="s">
        <v>122</v>
      </c>
      <c r="P5" s="16">
        <f t="shared" ref="P5:W5" si="0">B5</f>
        <v>2</v>
      </c>
      <c r="Q5" s="16">
        <f t="shared" si="0"/>
        <v>3</v>
      </c>
      <c r="R5" s="16">
        <f t="shared" si="0"/>
        <v>4</v>
      </c>
      <c r="S5" s="16">
        <f t="shared" si="0"/>
        <v>5</v>
      </c>
      <c r="T5" s="16">
        <f t="shared" si="0"/>
        <v>6</v>
      </c>
      <c r="U5" s="16">
        <f t="shared" si="0"/>
        <v>7</v>
      </c>
      <c r="V5" s="16">
        <f t="shared" si="0"/>
        <v>8</v>
      </c>
      <c r="W5" s="16">
        <f t="shared" si="0"/>
        <v>9</v>
      </c>
    </row>
    <row r="6" spans="1:23" hidden="1" outlineLevel="1" x14ac:dyDescent="0.25">
      <c r="A6" s="13" t="s">
        <v>93</v>
      </c>
      <c r="B6" s="725" t="str">
        <f>Years!B5</f>
        <v>Year 1</v>
      </c>
      <c r="C6" s="725" t="str">
        <f>Years!C5</f>
        <v>Year 2</v>
      </c>
      <c r="D6" s="725" t="str">
        <f>Years!D5</f>
        <v>Year 3</v>
      </c>
      <c r="E6" s="725" t="str">
        <f>Years!E5</f>
        <v>Year 4</v>
      </c>
      <c r="F6" s="725" t="str">
        <f>Years!F5</f>
        <v>Year 5</v>
      </c>
      <c r="G6" s="725" t="str">
        <f>Years!G5</f>
        <v>Year 6</v>
      </c>
      <c r="H6" s="725" t="str">
        <f>Years!H5</f>
        <v>Year 7</v>
      </c>
      <c r="I6" s="725" t="str">
        <f>Years!I5</f>
        <v>Year 8</v>
      </c>
      <c r="J6" s="725" t="str">
        <f>Years!J5</f>
        <v>Year 9</v>
      </c>
      <c r="K6" s="725" t="str">
        <f>Years!K5</f>
        <v>Year 10</v>
      </c>
      <c r="L6" s="725" t="str">
        <f>Years!L5</f>
        <v>Year 11</v>
      </c>
      <c r="O6" s="13" t="s">
        <v>93</v>
      </c>
      <c r="P6" s="17" t="str">
        <f>Years!B5</f>
        <v>Year 1</v>
      </c>
      <c r="Q6" s="17" t="str">
        <f>Years!C5</f>
        <v>Year 2</v>
      </c>
      <c r="R6" s="17" t="str">
        <f>Years!D5</f>
        <v>Year 3</v>
      </c>
      <c r="S6" s="17" t="str">
        <f>Years!E5</f>
        <v>Year 4</v>
      </c>
      <c r="T6" s="17" t="str">
        <f>Years!F5</f>
        <v>Year 5</v>
      </c>
      <c r="U6" s="17" t="str">
        <f>Years!G5</f>
        <v>Year 6</v>
      </c>
      <c r="V6" s="17" t="str">
        <f>Years!H5</f>
        <v>Year 7</v>
      </c>
      <c r="W6" s="17" t="str">
        <f>Years!I5</f>
        <v>Year 8</v>
      </c>
    </row>
    <row r="7" spans="1:23" hidden="1" outlineLevel="1" x14ac:dyDescent="0.25">
      <c r="A7" s="13" t="s">
        <v>95</v>
      </c>
      <c r="B7" s="725">
        <f>Years!B6</f>
        <v>2017</v>
      </c>
      <c r="C7" s="725">
        <f>Years!C6</f>
        <v>2018</v>
      </c>
      <c r="D7" s="725">
        <f>Years!D6</f>
        <v>2019</v>
      </c>
      <c r="E7" s="725">
        <f>Years!E6</f>
        <v>2020</v>
      </c>
      <c r="F7" s="725">
        <f>Years!F6</f>
        <v>2021</v>
      </c>
      <c r="G7" s="725">
        <f>Years!G6</f>
        <v>2022</v>
      </c>
      <c r="H7" s="725">
        <f>Years!H6</f>
        <v>2023</v>
      </c>
      <c r="I7" s="725">
        <f>Years!I6</f>
        <v>2024</v>
      </c>
      <c r="J7" s="725">
        <f>Years!J6</f>
        <v>2025</v>
      </c>
      <c r="K7" s="725">
        <f>Years!K6</f>
        <v>2026</v>
      </c>
      <c r="L7" s="725">
        <f>Years!L6</f>
        <v>2027</v>
      </c>
      <c r="O7" s="13" t="s">
        <v>95</v>
      </c>
      <c r="P7" s="13">
        <f>Years!B6</f>
        <v>2017</v>
      </c>
      <c r="Q7" s="13">
        <f>Years!C6</f>
        <v>2018</v>
      </c>
      <c r="R7" s="13">
        <f>Years!D6</f>
        <v>2019</v>
      </c>
      <c r="S7" s="13">
        <f>Years!E6</f>
        <v>2020</v>
      </c>
      <c r="T7" s="13">
        <f>Years!F6</f>
        <v>2021</v>
      </c>
      <c r="U7" s="13">
        <f>Years!G6</f>
        <v>2022</v>
      </c>
      <c r="V7" s="13">
        <f>Years!H6</f>
        <v>2023</v>
      </c>
      <c r="W7" s="13">
        <f>Years!I6</f>
        <v>2024</v>
      </c>
    </row>
    <row r="8" spans="1:23" hidden="1" outlineLevel="1" x14ac:dyDescent="0.25">
      <c r="B8" s="725"/>
      <c r="C8" s="725"/>
      <c r="D8" s="725"/>
      <c r="E8" s="725"/>
      <c r="F8" s="725"/>
      <c r="G8" s="725"/>
      <c r="H8" s="725"/>
      <c r="I8" s="725"/>
      <c r="J8" s="725"/>
      <c r="K8" s="725"/>
      <c r="L8" s="725"/>
    </row>
    <row r="9" spans="1:23" hidden="1" outlineLevel="1" x14ac:dyDescent="0.25">
      <c r="A9" s="13" t="s">
        <v>96</v>
      </c>
      <c r="B9" s="726">
        <f>Years!B8</f>
        <v>42736</v>
      </c>
      <c r="C9" s="726">
        <f>Years!C8</f>
        <v>43101</v>
      </c>
      <c r="D9" s="726">
        <f>Years!D8</f>
        <v>43466</v>
      </c>
      <c r="E9" s="726">
        <f>Years!E8</f>
        <v>43831</v>
      </c>
      <c r="F9" s="726">
        <f>Years!F8</f>
        <v>44197</v>
      </c>
      <c r="G9" s="726">
        <f>Years!G8</f>
        <v>44562</v>
      </c>
      <c r="H9" s="726">
        <f>Years!H8</f>
        <v>44927</v>
      </c>
      <c r="I9" s="726">
        <f>Years!I8</f>
        <v>45292</v>
      </c>
      <c r="J9" s="726">
        <f>Years!J8</f>
        <v>45658</v>
      </c>
      <c r="K9" s="726">
        <f>Years!K8</f>
        <v>46023</v>
      </c>
      <c r="L9" s="726">
        <f>Years!L8</f>
        <v>46388</v>
      </c>
      <c r="O9" s="13" t="s">
        <v>96</v>
      </c>
      <c r="P9" s="18">
        <f t="shared" ref="P9:W10" si="1">B9</f>
        <v>42736</v>
      </c>
      <c r="Q9" s="18">
        <f t="shared" si="1"/>
        <v>43101</v>
      </c>
      <c r="R9" s="18">
        <f t="shared" si="1"/>
        <v>43466</v>
      </c>
      <c r="S9" s="18">
        <f t="shared" si="1"/>
        <v>43831</v>
      </c>
      <c r="T9" s="18">
        <f t="shared" si="1"/>
        <v>44197</v>
      </c>
      <c r="U9" s="18">
        <f t="shared" si="1"/>
        <v>44562</v>
      </c>
      <c r="V9" s="18">
        <f t="shared" si="1"/>
        <v>44927</v>
      </c>
      <c r="W9" s="18">
        <f t="shared" si="1"/>
        <v>45292</v>
      </c>
    </row>
    <row r="10" spans="1:23" hidden="1" outlineLevel="1" x14ac:dyDescent="0.25">
      <c r="A10" s="13" t="s">
        <v>97</v>
      </c>
      <c r="B10" s="726">
        <f>Years!B9</f>
        <v>43100</v>
      </c>
      <c r="C10" s="726">
        <f>Years!C9</f>
        <v>43465</v>
      </c>
      <c r="D10" s="726">
        <f>Years!D9</f>
        <v>43830</v>
      </c>
      <c r="E10" s="726">
        <f>Years!E9</f>
        <v>44196</v>
      </c>
      <c r="F10" s="726">
        <f>Years!F9</f>
        <v>44561</v>
      </c>
      <c r="G10" s="726">
        <f>Years!G9</f>
        <v>44926</v>
      </c>
      <c r="H10" s="726">
        <f>Years!H9</f>
        <v>45291</v>
      </c>
      <c r="I10" s="726">
        <f>Years!I9</f>
        <v>45657</v>
      </c>
      <c r="J10" s="726">
        <f>Years!J9</f>
        <v>46022</v>
      </c>
      <c r="K10" s="726">
        <f>Years!K9</f>
        <v>46387</v>
      </c>
      <c r="L10" s="726">
        <f>Years!L9</f>
        <v>46752</v>
      </c>
      <c r="O10" s="13" t="s">
        <v>97</v>
      </c>
      <c r="P10" s="18">
        <f t="shared" si="1"/>
        <v>43100</v>
      </c>
      <c r="Q10" s="18">
        <f t="shared" si="1"/>
        <v>43465</v>
      </c>
      <c r="R10" s="18">
        <f t="shared" si="1"/>
        <v>43830</v>
      </c>
      <c r="S10" s="18">
        <f t="shared" si="1"/>
        <v>44196</v>
      </c>
      <c r="T10" s="18">
        <f t="shared" si="1"/>
        <v>44561</v>
      </c>
      <c r="U10" s="18">
        <f t="shared" si="1"/>
        <v>44926</v>
      </c>
      <c r="V10" s="18">
        <f t="shared" si="1"/>
        <v>45291</v>
      </c>
      <c r="W10" s="18">
        <f t="shared" si="1"/>
        <v>45657</v>
      </c>
    </row>
    <row r="11" spans="1:23" hidden="1" outlineLevel="1" x14ac:dyDescent="0.25">
      <c r="B11" s="726"/>
      <c r="C11" s="726"/>
      <c r="D11" s="726"/>
      <c r="E11" s="726"/>
      <c r="F11" s="726"/>
      <c r="G11" s="726"/>
      <c r="H11" s="726"/>
      <c r="I11" s="726"/>
      <c r="J11" s="726"/>
      <c r="K11" s="726"/>
      <c r="L11" s="726"/>
      <c r="P11" s="18"/>
      <c r="Q11" s="18"/>
      <c r="R11" s="18"/>
      <c r="S11" s="18"/>
      <c r="T11" s="18"/>
      <c r="U11" s="18"/>
      <c r="V11" s="18"/>
      <c r="W11" s="18"/>
    </row>
    <row r="12" spans="1:23" hidden="1" outlineLevel="1" x14ac:dyDescent="0.25">
      <c r="A12" s="13" t="s">
        <v>98</v>
      </c>
      <c r="B12" s="726">
        <f>Years!B11</f>
        <v>42736</v>
      </c>
      <c r="C12" s="726">
        <f>Years!C11</f>
        <v>43101</v>
      </c>
      <c r="D12" s="726">
        <f>Years!D11</f>
        <v>43466</v>
      </c>
      <c r="E12" s="726">
        <f>Years!E11</f>
        <v>43831</v>
      </c>
      <c r="F12" s="726">
        <f>Years!F11</f>
        <v>44197</v>
      </c>
      <c r="G12" s="726">
        <f>Years!G11</f>
        <v>44562</v>
      </c>
      <c r="H12" s="726">
        <f>Years!H11</f>
        <v>44927</v>
      </c>
      <c r="I12" s="726">
        <f>Years!I11</f>
        <v>45292</v>
      </c>
      <c r="J12" s="726">
        <f>Years!J11</f>
        <v>45658</v>
      </c>
      <c r="K12" s="726">
        <f>Years!K11</f>
        <v>46023</v>
      </c>
      <c r="L12" s="726">
        <f>Years!L11</f>
        <v>46388</v>
      </c>
      <c r="O12" s="13" t="s">
        <v>98</v>
      </c>
      <c r="P12" s="18">
        <f>Years!B11</f>
        <v>42736</v>
      </c>
      <c r="Q12" s="18">
        <f>Years!C11</f>
        <v>43101</v>
      </c>
      <c r="R12" s="18">
        <f>Years!D11</f>
        <v>43466</v>
      </c>
      <c r="S12" s="18">
        <f>Years!E11</f>
        <v>43831</v>
      </c>
      <c r="T12" s="18">
        <f>Years!F11</f>
        <v>44197</v>
      </c>
      <c r="U12" s="18">
        <f>Years!G11</f>
        <v>44562</v>
      </c>
      <c r="V12" s="18">
        <f>Years!H11</f>
        <v>44927</v>
      </c>
      <c r="W12" s="18">
        <f>Years!I11</f>
        <v>45292</v>
      </c>
    </row>
    <row r="13" spans="1:23" hidden="1" outlineLevel="1" x14ac:dyDescent="0.25">
      <c r="B13" s="726"/>
      <c r="C13" s="726"/>
      <c r="D13" s="726"/>
      <c r="E13" s="726"/>
      <c r="F13" s="726"/>
      <c r="G13" s="726"/>
      <c r="H13" s="726"/>
      <c r="I13" s="726"/>
      <c r="J13" s="726"/>
      <c r="K13" s="726"/>
      <c r="L13" s="726"/>
      <c r="P13" s="18"/>
      <c r="Q13" s="18"/>
      <c r="R13" s="18"/>
      <c r="S13" s="18"/>
      <c r="T13" s="18"/>
      <c r="U13" s="18"/>
      <c r="V13" s="18"/>
      <c r="W13" s="18"/>
    </row>
    <row r="14" spans="1:23" hidden="1" outlineLevel="1" x14ac:dyDescent="0.25">
      <c r="A14" s="15" t="s">
        <v>99</v>
      </c>
      <c r="B14" s="727">
        <v>1</v>
      </c>
      <c r="C14" s="727">
        <v>2</v>
      </c>
      <c r="D14" s="727">
        <v>3</v>
      </c>
      <c r="E14" s="727">
        <v>4</v>
      </c>
      <c r="F14" s="727">
        <v>5</v>
      </c>
      <c r="G14" s="727">
        <v>6</v>
      </c>
      <c r="H14" s="727">
        <v>7</v>
      </c>
      <c r="I14" s="727">
        <v>8</v>
      </c>
      <c r="J14" s="727">
        <v>9</v>
      </c>
      <c r="K14" s="727">
        <v>10</v>
      </c>
      <c r="L14" s="727">
        <v>11</v>
      </c>
      <c r="O14" s="15" t="s">
        <v>99</v>
      </c>
      <c r="P14" s="15">
        <v>1</v>
      </c>
      <c r="Q14" s="15">
        <v>2</v>
      </c>
      <c r="R14" s="15">
        <v>3</v>
      </c>
      <c r="S14" s="15">
        <v>4</v>
      </c>
      <c r="T14" s="15">
        <v>5</v>
      </c>
      <c r="U14" s="15">
        <v>6</v>
      </c>
      <c r="V14" s="15">
        <v>7</v>
      </c>
      <c r="W14" s="15">
        <v>8</v>
      </c>
    </row>
    <row r="15" spans="1:23" hidden="1" outlineLevel="1" x14ac:dyDescent="0.25">
      <c r="A15" s="19"/>
      <c r="B15" s="728" t="str">
        <f>Years!B14</f>
        <v>3799-3800</v>
      </c>
      <c r="C15" s="728" t="s">
        <v>105</v>
      </c>
      <c r="D15" s="728" t="s">
        <v>106</v>
      </c>
      <c r="E15" s="728" t="s">
        <v>107</v>
      </c>
      <c r="F15" s="728" t="s">
        <v>108</v>
      </c>
      <c r="G15" s="728" t="s">
        <v>189</v>
      </c>
      <c r="H15" s="728" t="s">
        <v>190</v>
      </c>
      <c r="I15" s="728" t="s">
        <v>865</v>
      </c>
      <c r="J15" s="728" t="s">
        <v>866</v>
      </c>
      <c r="K15" s="728" t="s">
        <v>867</v>
      </c>
      <c r="L15" s="728" t="s">
        <v>925</v>
      </c>
      <c r="O15" s="19"/>
      <c r="P15" s="19" t="str">
        <f>Years!B14</f>
        <v>3799-3800</v>
      </c>
      <c r="Q15" s="19" t="str">
        <f>Years!C14</f>
        <v>3800-3801</v>
      </c>
      <c r="R15" s="19" t="str">
        <f>Years!D14</f>
        <v>3801-3802</v>
      </c>
      <c r="S15" s="19" t="str">
        <f>Years!E14</f>
        <v>3802-3803</v>
      </c>
      <c r="T15" s="19" t="str">
        <f>Years!F14</f>
        <v>3803-3804</v>
      </c>
      <c r="U15" s="19" t="str">
        <f>Years!G14</f>
        <v>3804-3805</v>
      </c>
      <c r="V15" s="19" t="str">
        <f>Years!H14</f>
        <v>3805-3806</v>
      </c>
      <c r="W15" s="19" t="str">
        <f>Years!I14</f>
        <v>3806-3807</v>
      </c>
    </row>
    <row r="16" spans="1:23" hidden="1" outlineLevel="1" x14ac:dyDescent="0.25">
      <c r="A16" s="13" t="s">
        <v>96</v>
      </c>
      <c r="B16" s="726">
        <f>Years!B15</f>
        <v>693780</v>
      </c>
      <c r="C16" s="726">
        <v>43283</v>
      </c>
      <c r="D16" s="726">
        <v>43648</v>
      </c>
      <c r="E16" s="726">
        <v>44014</v>
      </c>
      <c r="F16" s="726">
        <v>44379</v>
      </c>
      <c r="G16" s="726">
        <v>44744</v>
      </c>
      <c r="H16" s="726">
        <v>45109</v>
      </c>
      <c r="I16" s="726">
        <v>45475</v>
      </c>
      <c r="J16" s="726">
        <v>45840</v>
      </c>
      <c r="K16" s="726">
        <v>46205</v>
      </c>
      <c r="L16" s="726">
        <v>46570</v>
      </c>
      <c r="O16" s="13" t="s">
        <v>96</v>
      </c>
      <c r="P16" s="18">
        <f>Years!B15</f>
        <v>693780</v>
      </c>
      <c r="Q16" s="18">
        <f>Years!C15</f>
        <v>694145</v>
      </c>
      <c r="R16" s="18">
        <f>Years!D15</f>
        <v>694510</v>
      </c>
      <c r="S16" s="18">
        <f>Years!E15</f>
        <v>694875</v>
      </c>
      <c r="T16" s="18">
        <f>Years!F15</f>
        <v>695240</v>
      </c>
      <c r="U16" s="18">
        <f>Years!G15</f>
        <v>695606</v>
      </c>
      <c r="V16" s="18">
        <f>Years!H15</f>
        <v>695971</v>
      </c>
      <c r="W16" s="18">
        <f>Years!I15</f>
        <v>696336</v>
      </c>
    </row>
    <row r="17" spans="1:23" hidden="1" outlineLevel="1" x14ac:dyDescent="0.25">
      <c r="A17" s="13" t="s">
        <v>97</v>
      </c>
      <c r="B17" s="726">
        <f>Years!B16</f>
        <v>694144</v>
      </c>
      <c r="C17" s="726">
        <v>43647</v>
      </c>
      <c r="D17" s="726">
        <v>44013</v>
      </c>
      <c r="E17" s="726">
        <v>44378</v>
      </c>
      <c r="F17" s="726">
        <v>44743</v>
      </c>
      <c r="G17" s="726">
        <v>45108</v>
      </c>
      <c r="H17" s="726">
        <v>45474</v>
      </c>
      <c r="I17" s="726">
        <v>45839</v>
      </c>
      <c r="J17" s="726">
        <v>46204</v>
      </c>
      <c r="K17" s="726">
        <v>46569</v>
      </c>
      <c r="L17" s="726">
        <v>46935</v>
      </c>
      <c r="O17" s="13" t="s">
        <v>97</v>
      </c>
      <c r="P17" s="18">
        <f>Years!B16</f>
        <v>694144</v>
      </c>
      <c r="Q17" s="18">
        <f>Years!C16</f>
        <v>694509</v>
      </c>
      <c r="R17" s="18">
        <f>Years!D16</f>
        <v>694874</v>
      </c>
      <c r="S17" s="18">
        <f>Years!E16</f>
        <v>695239</v>
      </c>
      <c r="T17" s="18">
        <f>Years!F16</f>
        <v>695605</v>
      </c>
      <c r="U17" s="18">
        <f>Years!G16</f>
        <v>695970</v>
      </c>
      <c r="V17" s="18">
        <f>Years!H16</f>
        <v>696335</v>
      </c>
      <c r="W17" s="18">
        <f>Years!I16</f>
        <v>696700</v>
      </c>
    </row>
    <row r="18" spans="1:23" ht="15" hidden="1" outlineLevel="1" x14ac:dyDescent="0.25">
      <c r="A18" s="13" t="s">
        <v>100</v>
      </c>
      <c r="B18" s="729">
        <f>Years!B17</f>
        <v>364</v>
      </c>
      <c r="C18" s="729">
        <f>Years!C17</f>
        <v>364</v>
      </c>
      <c r="D18" s="729">
        <f>Years!D17</f>
        <v>364</v>
      </c>
      <c r="E18" s="729">
        <f>Years!E17</f>
        <v>364</v>
      </c>
      <c r="F18" s="729">
        <f>Years!F17</f>
        <v>365</v>
      </c>
      <c r="G18" s="729">
        <f>Years!G17</f>
        <v>364</v>
      </c>
      <c r="H18" s="729">
        <f>Years!H17</f>
        <v>364</v>
      </c>
      <c r="I18" s="729">
        <f>Years!I17</f>
        <v>364</v>
      </c>
      <c r="J18" s="729">
        <f>Years!J17</f>
        <v>365</v>
      </c>
      <c r="K18" s="729">
        <f>Years!K17</f>
        <v>364</v>
      </c>
      <c r="L18" s="729">
        <f>Years!L17</f>
        <v>364</v>
      </c>
      <c r="O18" s="13" t="s">
        <v>100</v>
      </c>
      <c r="P18" s="20">
        <v>260.89999999999998</v>
      </c>
      <c r="Q18" s="20">
        <v>260.89999999999998</v>
      </c>
      <c r="R18" s="20">
        <v>260.89999999999998</v>
      </c>
      <c r="S18" s="20">
        <v>260.89999999999998</v>
      </c>
      <c r="T18" s="20">
        <v>260.89999999999998</v>
      </c>
      <c r="U18" s="20">
        <v>260.89999999999998</v>
      </c>
      <c r="V18" s="20">
        <v>260.89999999999998</v>
      </c>
      <c r="W18" s="20">
        <v>260.89999999999998</v>
      </c>
    </row>
    <row r="19" spans="1:23" hidden="1" outlineLevel="1" x14ac:dyDescent="0.25">
      <c r="B19" s="726"/>
      <c r="C19" s="726"/>
      <c r="D19" s="726"/>
      <c r="E19" s="726"/>
      <c r="F19" s="726"/>
      <c r="G19" s="726"/>
      <c r="H19" s="726"/>
      <c r="I19" s="726"/>
      <c r="J19" s="726"/>
      <c r="K19" s="726"/>
      <c r="L19" s="726"/>
      <c r="P19" s="18"/>
      <c r="Q19" s="18"/>
      <c r="R19" s="18"/>
      <c r="S19" s="18"/>
      <c r="T19" s="18"/>
      <c r="U19" s="18"/>
      <c r="V19" s="18"/>
      <c r="W19" s="18"/>
    </row>
    <row r="20" spans="1:23" hidden="1" outlineLevel="1" x14ac:dyDescent="0.25">
      <c r="A20" s="13" t="s">
        <v>101</v>
      </c>
      <c r="B20" s="726">
        <f>Years!B19</f>
        <v>693778</v>
      </c>
      <c r="C20" s="726"/>
      <c r="D20" s="726"/>
      <c r="E20" s="726"/>
      <c r="F20" s="726"/>
      <c r="G20" s="726"/>
      <c r="H20" s="726"/>
      <c r="I20" s="726"/>
      <c r="J20" s="726"/>
      <c r="K20" s="726"/>
      <c r="L20" s="726"/>
      <c r="O20" s="13" t="s">
        <v>101</v>
      </c>
      <c r="P20" s="18">
        <f>Years!B19</f>
        <v>693778</v>
      </c>
      <c r="Q20" s="18"/>
      <c r="R20" s="18"/>
      <c r="S20" s="18"/>
      <c r="T20" s="18"/>
      <c r="U20" s="18"/>
      <c r="V20" s="18"/>
      <c r="W20" s="18"/>
    </row>
    <row r="21" spans="1:23" hidden="1" outlineLevel="1" x14ac:dyDescent="0.25">
      <c r="B21" s="726"/>
      <c r="C21" s="726"/>
      <c r="D21" s="726"/>
      <c r="E21" s="726"/>
      <c r="F21" s="726"/>
      <c r="G21" s="726"/>
      <c r="H21" s="726"/>
      <c r="I21" s="726"/>
      <c r="J21" s="726"/>
      <c r="K21" s="726"/>
      <c r="L21" s="726"/>
      <c r="P21" s="18"/>
      <c r="Q21" s="18"/>
      <c r="R21" s="18"/>
      <c r="S21" s="18"/>
      <c r="T21" s="18"/>
      <c r="U21" s="18"/>
      <c r="V21" s="18"/>
      <c r="W21" s="18"/>
    </row>
    <row r="22" spans="1:23" hidden="1" outlineLevel="1" x14ac:dyDescent="0.25">
      <c r="A22" s="21" t="s">
        <v>123</v>
      </c>
      <c r="B22" s="727">
        <v>1</v>
      </c>
      <c r="C22" s="727">
        <v>2</v>
      </c>
      <c r="D22" s="727">
        <v>3</v>
      </c>
      <c r="E22" s="727">
        <v>4</v>
      </c>
      <c r="F22" s="727">
        <v>5</v>
      </c>
      <c r="G22" s="727">
        <v>6</v>
      </c>
      <c r="H22" s="727">
        <v>7</v>
      </c>
      <c r="I22" s="727">
        <v>7</v>
      </c>
      <c r="J22" s="727">
        <v>8</v>
      </c>
      <c r="K22" s="727">
        <v>9</v>
      </c>
      <c r="L22" s="727">
        <v>10</v>
      </c>
      <c r="O22" s="21" t="s">
        <v>123</v>
      </c>
      <c r="P22" s="15">
        <v>1</v>
      </c>
      <c r="Q22" s="15">
        <v>2</v>
      </c>
      <c r="R22" s="15">
        <v>3</v>
      </c>
      <c r="S22" s="15">
        <v>4</v>
      </c>
      <c r="T22" s="15">
        <v>5</v>
      </c>
      <c r="U22" s="15">
        <v>6</v>
      </c>
      <c r="V22" s="15">
        <v>7</v>
      </c>
      <c r="W22" s="15">
        <v>7</v>
      </c>
    </row>
    <row r="23" spans="1:23" hidden="1" outlineLevel="1" x14ac:dyDescent="0.25">
      <c r="B23" s="726">
        <f>'4.ACU Salaries '!$K$13</f>
        <v>0</v>
      </c>
      <c r="C23" s="726">
        <f>'4.ACU Salaries '!$K$13</f>
        <v>0</v>
      </c>
      <c r="D23" s="726">
        <f>'4.ACU Salaries '!$K$13</f>
        <v>0</v>
      </c>
      <c r="E23" s="726">
        <f>'4.ACU Salaries '!$K$13</f>
        <v>0</v>
      </c>
      <c r="F23" s="726">
        <f>'4.ACU Salaries '!$K$13</f>
        <v>0</v>
      </c>
      <c r="G23" s="726">
        <f>'4.ACU Salaries '!$K$13</f>
        <v>0</v>
      </c>
      <c r="H23" s="726">
        <f>'4.ACU Salaries '!$K$13</f>
        <v>0</v>
      </c>
      <c r="I23" s="726">
        <f>'4.ACU Salaries '!$K$13</f>
        <v>0</v>
      </c>
      <c r="J23" s="726">
        <f>'4.ACU Salaries '!$K$13</f>
        <v>0</v>
      </c>
      <c r="K23" s="726">
        <f>'4.ACU Salaries '!$K$13</f>
        <v>0</v>
      </c>
      <c r="L23" s="726">
        <f>'4.ACU Salaries '!$K$13</f>
        <v>0</v>
      </c>
      <c r="P23" s="18">
        <f>'4.ACU Salaries '!$K$13</f>
        <v>0</v>
      </c>
      <c r="Q23" s="18">
        <f>'4.ACU Salaries '!$K$13</f>
        <v>0</v>
      </c>
      <c r="R23" s="18">
        <f>'4.ACU Salaries '!$K$13</f>
        <v>0</v>
      </c>
      <c r="S23" s="18">
        <f>'4.ACU Salaries '!$K$13</f>
        <v>0</v>
      </c>
      <c r="T23" s="18">
        <f>'4.ACU Salaries '!$K$13</f>
        <v>0</v>
      </c>
      <c r="U23" s="18">
        <f>'4.ACU Salaries '!$K$13</f>
        <v>0</v>
      </c>
      <c r="V23" s="18">
        <f>'4.ACU Salaries '!$K$13</f>
        <v>0</v>
      </c>
      <c r="W23" s="18">
        <f>'4.ACU Salaries '!$K$13</f>
        <v>0</v>
      </c>
    </row>
    <row r="24" spans="1:23" hidden="1" outlineLevel="1" x14ac:dyDescent="0.25">
      <c r="B24" s="726">
        <f>'4.ACU Salaries '!$L$13</f>
        <v>0</v>
      </c>
      <c r="C24" s="726">
        <f>'4.ACU Salaries '!$L$13</f>
        <v>0</v>
      </c>
      <c r="D24" s="726">
        <f>'4.ACU Salaries '!$L$13</f>
        <v>0</v>
      </c>
      <c r="E24" s="726">
        <f>'4.ACU Salaries '!$L$13</f>
        <v>0</v>
      </c>
      <c r="F24" s="726">
        <f>'4.ACU Salaries '!$L$13</f>
        <v>0</v>
      </c>
      <c r="G24" s="726">
        <f>'4.ACU Salaries '!$L$13</f>
        <v>0</v>
      </c>
      <c r="H24" s="726">
        <f>'4.ACU Salaries '!$L$13</f>
        <v>0</v>
      </c>
      <c r="I24" s="726">
        <f>'4.ACU Salaries '!$L$13</f>
        <v>0</v>
      </c>
      <c r="J24" s="726">
        <f>'4.ACU Salaries '!$L$13</f>
        <v>0</v>
      </c>
      <c r="K24" s="726">
        <f>'4.ACU Salaries '!$L$13</f>
        <v>0</v>
      </c>
      <c r="L24" s="726">
        <f>'4.ACU Salaries '!$L$13</f>
        <v>0</v>
      </c>
      <c r="P24" s="18">
        <f>'4.ACU Salaries '!$L$13</f>
        <v>0</v>
      </c>
      <c r="Q24" s="18">
        <f>'4.ACU Salaries '!$L$13</f>
        <v>0</v>
      </c>
      <c r="R24" s="18">
        <f>'4.ACU Salaries '!$L$13</f>
        <v>0</v>
      </c>
      <c r="S24" s="18">
        <f>'4.ACU Salaries '!$L$13</f>
        <v>0</v>
      </c>
      <c r="T24" s="18">
        <f>'4.ACU Salaries '!$L$13</f>
        <v>0</v>
      </c>
      <c r="U24" s="18">
        <f>'4.ACU Salaries '!$L$13</f>
        <v>0</v>
      </c>
      <c r="V24" s="18">
        <f>'4.ACU Salaries '!$L$13</f>
        <v>0</v>
      </c>
      <c r="W24" s="18">
        <f>'4.ACU Salaries '!$L$13</f>
        <v>0</v>
      </c>
    </row>
    <row r="25" spans="1:23" hidden="1" outlineLevel="1" x14ac:dyDescent="0.25">
      <c r="B25" s="730">
        <f>'4.ACU Salaries '!$J$13</f>
        <v>0</v>
      </c>
      <c r="C25" s="730">
        <f>'4.ACU Salaries '!$J$13</f>
        <v>0</v>
      </c>
      <c r="D25" s="730">
        <f>'4.ACU Salaries '!$J$13</f>
        <v>0</v>
      </c>
      <c r="E25" s="730">
        <f>'4.ACU Salaries '!$J$13</f>
        <v>0</v>
      </c>
      <c r="F25" s="730">
        <f>'4.ACU Salaries '!$J$13</f>
        <v>0</v>
      </c>
      <c r="G25" s="730">
        <f>'4.ACU Salaries '!$J$13</f>
        <v>0</v>
      </c>
      <c r="H25" s="730">
        <f>'4.ACU Salaries '!$J$13</f>
        <v>0</v>
      </c>
      <c r="I25" s="730">
        <f>'4.ACU Salaries '!$J$13</f>
        <v>0</v>
      </c>
      <c r="J25" s="730">
        <f>'4.ACU Salaries '!$J$13</f>
        <v>0</v>
      </c>
      <c r="K25" s="730">
        <f>'4.ACU Salaries '!$J$13</f>
        <v>0</v>
      </c>
      <c r="L25" s="730">
        <f>'4.ACU Salaries '!$J$13</f>
        <v>0</v>
      </c>
      <c r="P25" s="22">
        <f>'4.ACU Salaries '!$J$13</f>
        <v>0</v>
      </c>
      <c r="Q25" s="22">
        <f>'4.ACU Salaries '!$J$13</f>
        <v>0</v>
      </c>
      <c r="R25" s="22">
        <f>'4.ACU Salaries '!$J$13</f>
        <v>0</v>
      </c>
      <c r="S25" s="22">
        <f>'4.ACU Salaries '!$J$13</f>
        <v>0</v>
      </c>
      <c r="T25" s="22">
        <f>'4.ACU Salaries '!$J$13</f>
        <v>0</v>
      </c>
      <c r="U25" s="22">
        <f>'4.ACU Salaries '!$J$13</f>
        <v>0</v>
      </c>
      <c r="V25" s="22">
        <f>'4.ACU Salaries '!$J$13</f>
        <v>0</v>
      </c>
      <c r="W25" s="22">
        <f>'4.ACU Salaries '!$J$13</f>
        <v>0</v>
      </c>
    </row>
    <row r="26" spans="1:23" ht="15" hidden="1" outlineLevel="1" x14ac:dyDescent="0.25">
      <c r="B26" s="731">
        <f>'4.ACU Salaries '!$P$13</f>
        <v>0</v>
      </c>
      <c r="C26" s="731">
        <f>'4.ACU Salaries '!$P$13</f>
        <v>0</v>
      </c>
      <c r="D26" s="731">
        <f>'4.ACU Salaries '!$P$13</f>
        <v>0</v>
      </c>
      <c r="E26" s="731">
        <f>'4.ACU Salaries '!$P$13</f>
        <v>0</v>
      </c>
      <c r="F26" s="731">
        <f>'4.ACU Salaries '!$P$13</f>
        <v>0</v>
      </c>
      <c r="G26" s="731">
        <f>'4.ACU Salaries '!$P$13</f>
        <v>0</v>
      </c>
      <c r="H26" s="731">
        <f>'4.ACU Salaries '!$P$13</f>
        <v>0</v>
      </c>
      <c r="I26" s="731">
        <f>'4.ACU Salaries '!$P$13</f>
        <v>0</v>
      </c>
      <c r="J26" s="731">
        <f>'4.ACU Salaries '!$P$13</f>
        <v>0</v>
      </c>
      <c r="K26" s="731">
        <f>'4.ACU Salaries '!$P$13</f>
        <v>0</v>
      </c>
      <c r="L26" s="731">
        <f>'4.ACU Salaries '!$P$13</f>
        <v>0</v>
      </c>
      <c r="P26" s="23">
        <f>'4.ACU Salaries '!$P$13</f>
        <v>0</v>
      </c>
      <c r="Q26" s="23">
        <f>'4.ACU Salaries '!$P$13</f>
        <v>0</v>
      </c>
      <c r="R26" s="23">
        <f>'4.ACU Salaries '!$P$13</f>
        <v>0</v>
      </c>
      <c r="S26" s="23">
        <f>'4.ACU Salaries '!$P$13</f>
        <v>0</v>
      </c>
      <c r="T26" s="23">
        <f>'4.ACU Salaries '!$P$13</f>
        <v>0</v>
      </c>
      <c r="U26" s="23">
        <f>'4.ACU Salaries '!$P$13</f>
        <v>0</v>
      </c>
      <c r="V26" s="23">
        <f>'4.ACU Salaries '!$P$13</f>
        <v>0</v>
      </c>
      <c r="W26" s="23">
        <f>'4.ACU Salaries '!$P$13</f>
        <v>0</v>
      </c>
    </row>
    <row r="27" spans="1:23" hidden="1" outlineLevel="1" x14ac:dyDescent="0.25">
      <c r="C27" s="18"/>
      <c r="Q27" s="18"/>
    </row>
    <row r="28" spans="1:23" hidden="1" outlineLevel="1" x14ac:dyDescent="0.25">
      <c r="A28" s="21" t="s">
        <v>124</v>
      </c>
      <c r="B28" s="21" t="str">
        <f>B15</f>
        <v>3799-3800</v>
      </c>
      <c r="C28" s="21" t="str">
        <f t="shared" ref="C28:H28" si="2">C15</f>
        <v>2018-2019</v>
      </c>
      <c r="D28" s="21" t="str">
        <f t="shared" si="2"/>
        <v>2019-2020</v>
      </c>
      <c r="E28" s="21" t="str">
        <f t="shared" si="2"/>
        <v>2020-2021</v>
      </c>
      <c r="F28" s="21" t="str">
        <f t="shared" si="2"/>
        <v>2021-2022</v>
      </c>
      <c r="G28" s="21" t="str">
        <f t="shared" si="2"/>
        <v>2022-2023</v>
      </c>
      <c r="H28" s="21" t="str">
        <f t="shared" si="2"/>
        <v>2023-2024</v>
      </c>
      <c r="I28" s="21" t="str">
        <f t="shared" ref="I28:L28" si="3">I15</f>
        <v>2024-2025</v>
      </c>
      <c r="J28" s="21" t="str">
        <f t="shared" si="3"/>
        <v>2025-2026</v>
      </c>
      <c r="K28" s="21" t="str">
        <f t="shared" si="3"/>
        <v>2026-2027</v>
      </c>
      <c r="L28" s="21" t="str">
        <f t="shared" si="3"/>
        <v>2027-2028</v>
      </c>
      <c r="O28" s="21" t="s">
        <v>124</v>
      </c>
      <c r="P28" s="21" t="str">
        <f>P15</f>
        <v>3799-3800</v>
      </c>
      <c r="Q28" s="21" t="str">
        <f t="shared" ref="Q28:W28" si="4">Q15</f>
        <v>3800-3801</v>
      </c>
      <c r="R28" s="21" t="str">
        <f t="shared" si="4"/>
        <v>3801-3802</v>
      </c>
      <c r="S28" s="21" t="str">
        <f t="shared" si="4"/>
        <v>3802-3803</v>
      </c>
      <c r="T28" s="21" t="str">
        <f t="shared" si="4"/>
        <v>3803-3804</v>
      </c>
      <c r="U28" s="21" t="str">
        <f t="shared" si="4"/>
        <v>3804-3805</v>
      </c>
      <c r="V28" s="21" t="str">
        <f t="shared" si="4"/>
        <v>3805-3806</v>
      </c>
      <c r="W28" s="21" t="str">
        <f t="shared" si="4"/>
        <v>3806-3807</v>
      </c>
    </row>
    <row r="29" spans="1:23" hidden="1" outlineLevel="1" x14ac:dyDescent="0.25">
      <c r="A29" s="21">
        <v>1</v>
      </c>
      <c r="B29" s="24">
        <f>B66+B72</f>
        <v>0</v>
      </c>
      <c r="C29" s="24">
        <f t="shared" ref="C29:I29" si="5">B78+B84+C66+C72</f>
        <v>0</v>
      </c>
      <c r="D29" s="24">
        <f t="shared" si="5"/>
        <v>0</v>
      </c>
      <c r="E29" s="24">
        <f t="shared" si="5"/>
        <v>0</v>
      </c>
      <c r="F29" s="24">
        <f t="shared" si="5"/>
        <v>0</v>
      </c>
      <c r="G29" s="24">
        <f t="shared" si="5"/>
        <v>0</v>
      </c>
      <c r="H29" s="24">
        <f t="shared" si="5"/>
        <v>0</v>
      </c>
      <c r="I29" s="24">
        <f t="shared" si="5"/>
        <v>0</v>
      </c>
      <c r="J29" s="24">
        <f t="shared" ref="J29" si="6">I78+I84+J66+J72</f>
        <v>0</v>
      </c>
      <c r="K29" s="24">
        <f t="shared" ref="K29" si="7">J78+J84+K66+K72</f>
        <v>0</v>
      </c>
      <c r="L29" s="24">
        <f t="shared" ref="L29" si="8">K78+K84+L66+L72</f>
        <v>0</v>
      </c>
      <c r="O29" s="21">
        <v>1</v>
      </c>
      <c r="P29" s="24">
        <f>P66+P72</f>
        <v>0</v>
      </c>
      <c r="Q29" s="24">
        <f t="shared" ref="Q29" si="9">P78+P84+Q66+Q72</f>
        <v>0</v>
      </c>
      <c r="R29" s="24">
        <f t="shared" ref="R29" si="10">Q78+Q84+R66+R72</f>
        <v>0</v>
      </c>
      <c r="S29" s="24">
        <f t="shared" ref="S29" si="11">R78+R84+S66+S72</f>
        <v>0</v>
      </c>
      <c r="T29" s="24">
        <f t="shared" ref="T29" si="12">S78+S84+T66+T72</f>
        <v>0</v>
      </c>
      <c r="U29" s="24">
        <f t="shared" ref="U29" si="13">T78+T84+U66+U72</f>
        <v>0</v>
      </c>
      <c r="V29" s="24">
        <f t="shared" ref="V29" si="14">U78+U84+V66+V72</f>
        <v>0</v>
      </c>
      <c r="W29" s="24">
        <f t="shared" ref="W29" si="15">V78+V84+W66+W72</f>
        <v>0</v>
      </c>
    </row>
    <row r="30" spans="1:23" hidden="1" outlineLevel="1" x14ac:dyDescent="0.25">
      <c r="A30" s="21">
        <v>2</v>
      </c>
      <c r="B30" s="25">
        <f>B105+B111</f>
        <v>0</v>
      </c>
      <c r="C30" s="25">
        <f t="shared" ref="C30:I30" si="16">B117+B123+C105+C111</f>
        <v>0</v>
      </c>
      <c r="D30" s="25">
        <f t="shared" si="16"/>
        <v>0</v>
      </c>
      <c r="E30" s="25">
        <f t="shared" si="16"/>
        <v>0</v>
      </c>
      <c r="F30" s="25">
        <f t="shared" si="16"/>
        <v>0</v>
      </c>
      <c r="G30" s="25">
        <f t="shared" si="16"/>
        <v>0</v>
      </c>
      <c r="H30" s="25">
        <f t="shared" si="16"/>
        <v>0</v>
      </c>
      <c r="I30" s="25">
        <f t="shared" si="16"/>
        <v>0</v>
      </c>
      <c r="J30" s="25">
        <f t="shared" ref="J30" si="17">I117+I123+J105+J111</f>
        <v>0</v>
      </c>
      <c r="K30" s="25">
        <f t="shared" ref="K30" si="18">J117+J123+K105+K111</f>
        <v>0</v>
      </c>
      <c r="L30" s="25">
        <f t="shared" ref="L30" si="19">K117+K123+L105+L111</f>
        <v>0</v>
      </c>
      <c r="O30" s="21">
        <v>2</v>
      </c>
      <c r="P30" s="25">
        <f>P105+P111</f>
        <v>0</v>
      </c>
      <c r="Q30" s="25">
        <f t="shared" ref="Q30" si="20">P117+P123+Q105+Q111</f>
        <v>0</v>
      </c>
      <c r="R30" s="25">
        <f t="shared" ref="R30" si="21">Q117+Q123+R105+R111</f>
        <v>0</v>
      </c>
      <c r="S30" s="25">
        <f t="shared" ref="S30" si="22">R117+R123+S105+S111</f>
        <v>0</v>
      </c>
      <c r="T30" s="25">
        <f t="shared" ref="T30" si="23">S117+S123+T105+T111</f>
        <v>0</v>
      </c>
      <c r="U30" s="25">
        <f t="shared" ref="U30" si="24">T117+T123+U105+U111</f>
        <v>0</v>
      </c>
      <c r="V30" s="25">
        <f t="shared" ref="V30" si="25">U117+U123+V105+V111</f>
        <v>0</v>
      </c>
      <c r="W30" s="25">
        <f t="shared" ref="W30" si="26">V117+V123+W105+W111</f>
        <v>0</v>
      </c>
    </row>
    <row r="31" spans="1:23" hidden="1" outlineLevel="1" x14ac:dyDescent="0.25">
      <c r="A31" s="21">
        <v>3</v>
      </c>
      <c r="B31" s="26">
        <f>B144+B150</f>
        <v>0</v>
      </c>
      <c r="C31" s="26">
        <f t="shared" ref="C31:I31" si="27">B156+B162+C144+C150</f>
        <v>0</v>
      </c>
      <c r="D31" s="26">
        <f t="shared" si="27"/>
        <v>0</v>
      </c>
      <c r="E31" s="26">
        <f t="shared" si="27"/>
        <v>0</v>
      </c>
      <c r="F31" s="26">
        <f t="shared" si="27"/>
        <v>0</v>
      </c>
      <c r="G31" s="26">
        <f t="shared" si="27"/>
        <v>0</v>
      </c>
      <c r="H31" s="26">
        <f t="shared" si="27"/>
        <v>0</v>
      </c>
      <c r="I31" s="26">
        <f t="shared" si="27"/>
        <v>0</v>
      </c>
      <c r="J31" s="26">
        <f t="shared" ref="J31" si="28">I156+I162+J144+J150</f>
        <v>0</v>
      </c>
      <c r="K31" s="26">
        <f t="shared" ref="K31" si="29">J156+J162+K144+K150</f>
        <v>0</v>
      </c>
      <c r="L31" s="26">
        <f t="shared" ref="L31" si="30">K156+K162+L144+L150</f>
        <v>0</v>
      </c>
      <c r="O31" s="21">
        <v>3</v>
      </c>
      <c r="P31" s="26">
        <f>P144+P150</f>
        <v>0</v>
      </c>
      <c r="Q31" s="26">
        <f t="shared" ref="Q31" si="31">P156+P162+Q144+Q150</f>
        <v>0</v>
      </c>
      <c r="R31" s="26">
        <f t="shared" ref="R31" si="32">Q156+Q162+R144+R150</f>
        <v>0</v>
      </c>
      <c r="S31" s="26">
        <f t="shared" ref="S31" si="33">R156+R162+S144+S150</f>
        <v>0</v>
      </c>
      <c r="T31" s="26">
        <f t="shared" ref="T31" si="34">S156+S162+T144+T150</f>
        <v>0</v>
      </c>
      <c r="U31" s="26">
        <f t="shared" ref="U31" si="35">T156+T162+U144+U150</f>
        <v>0</v>
      </c>
      <c r="V31" s="26">
        <f t="shared" ref="V31" si="36">U156+U162+V144+V150</f>
        <v>0</v>
      </c>
      <c r="W31" s="26">
        <f t="shared" ref="W31" si="37">V156+V162+W144+W150</f>
        <v>0</v>
      </c>
    </row>
    <row r="32" spans="1:23" hidden="1" outlineLevel="1" x14ac:dyDescent="0.25">
      <c r="A32" s="21">
        <v>4</v>
      </c>
      <c r="B32" s="27">
        <f>B183+B189</f>
        <v>0</v>
      </c>
      <c r="C32" s="27">
        <f t="shared" ref="C32:I32" si="38">B195+B201+C183+C189</f>
        <v>0</v>
      </c>
      <c r="D32" s="27">
        <f t="shared" si="38"/>
        <v>0</v>
      </c>
      <c r="E32" s="27">
        <f t="shared" si="38"/>
        <v>0</v>
      </c>
      <c r="F32" s="27">
        <f t="shared" si="38"/>
        <v>0</v>
      </c>
      <c r="G32" s="27">
        <f t="shared" si="38"/>
        <v>0</v>
      </c>
      <c r="H32" s="27">
        <f t="shared" si="38"/>
        <v>0</v>
      </c>
      <c r="I32" s="27">
        <f t="shared" si="38"/>
        <v>0</v>
      </c>
      <c r="J32" s="27">
        <f t="shared" ref="J32" si="39">I195+I201+J183+J189</f>
        <v>0</v>
      </c>
      <c r="K32" s="27">
        <f t="shared" ref="K32" si="40">J195+J201+K183+K189</f>
        <v>0</v>
      </c>
      <c r="L32" s="27">
        <f t="shared" ref="L32" si="41">K195+K201+L183+L189</f>
        <v>0</v>
      </c>
      <c r="O32" s="21">
        <v>4</v>
      </c>
      <c r="P32" s="27">
        <f>P183+P189</f>
        <v>0</v>
      </c>
      <c r="Q32" s="27">
        <f t="shared" ref="Q32" si="42">P195+P201+Q183+Q189</f>
        <v>0</v>
      </c>
      <c r="R32" s="27">
        <f t="shared" ref="R32" si="43">Q195+Q201+R183+R189</f>
        <v>0</v>
      </c>
      <c r="S32" s="27">
        <f t="shared" ref="S32" si="44">R195+R201+S183+S189</f>
        <v>0</v>
      </c>
      <c r="T32" s="27">
        <f t="shared" ref="T32" si="45">S195+S201+T183+T189</f>
        <v>0</v>
      </c>
      <c r="U32" s="27">
        <f t="shared" ref="U32" si="46">T195+T201+U183+U189</f>
        <v>0</v>
      </c>
      <c r="V32" s="27">
        <f t="shared" ref="V32" si="47">U195+U201+V183+V189</f>
        <v>0</v>
      </c>
      <c r="W32" s="27">
        <f t="shared" ref="W32" si="48">V195+V201+W183+W189</f>
        <v>0</v>
      </c>
    </row>
    <row r="33" spans="1:23" hidden="1" outlineLevel="1" x14ac:dyDescent="0.25">
      <c r="A33" s="21">
        <v>5</v>
      </c>
      <c r="B33" s="28">
        <f>B222+B228</f>
        <v>0</v>
      </c>
      <c r="C33" s="28">
        <f t="shared" ref="C33:I33" si="49">B234+B240+C222+C228</f>
        <v>0</v>
      </c>
      <c r="D33" s="28">
        <f t="shared" si="49"/>
        <v>0</v>
      </c>
      <c r="E33" s="28">
        <f t="shared" si="49"/>
        <v>0</v>
      </c>
      <c r="F33" s="28">
        <f t="shared" si="49"/>
        <v>0</v>
      </c>
      <c r="G33" s="28">
        <f t="shared" si="49"/>
        <v>0</v>
      </c>
      <c r="H33" s="28">
        <f t="shared" si="49"/>
        <v>0</v>
      </c>
      <c r="I33" s="28">
        <f t="shared" si="49"/>
        <v>0</v>
      </c>
      <c r="J33" s="28">
        <f t="shared" ref="J33" si="50">I234+I240+J222+J228</f>
        <v>0</v>
      </c>
      <c r="K33" s="28">
        <f t="shared" ref="K33" si="51">J234+J240+K222+K228</f>
        <v>0</v>
      </c>
      <c r="L33" s="28">
        <f t="shared" ref="L33" si="52">K234+K240+L222+L228</f>
        <v>0</v>
      </c>
      <c r="O33" s="21">
        <v>5</v>
      </c>
      <c r="P33" s="28">
        <f>P222+P228</f>
        <v>0</v>
      </c>
      <c r="Q33" s="28">
        <f t="shared" ref="Q33" si="53">P234+P240+Q222+Q228</f>
        <v>0</v>
      </c>
      <c r="R33" s="28">
        <f t="shared" ref="R33" si="54">Q234+Q240+R222+R228</f>
        <v>0</v>
      </c>
      <c r="S33" s="28">
        <f t="shared" ref="S33" si="55">R234+R240+S222+S228</f>
        <v>0</v>
      </c>
      <c r="T33" s="28">
        <f t="shared" ref="T33" si="56">S234+S240+T222+T228</f>
        <v>0</v>
      </c>
      <c r="U33" s="28">
        <f t="shared" ref="U33" si="57">T234+T240+U222+U228</f>
        <v>0</v>
      </c>
      <c r="V33" s="28">
        <f t="shared" ref="V33" si="58">U234+U240+V222+V228</f>
        <v>0</v>
      </c>
      <c r="W33" s="28">
        <f t="shared" ref="W33" si="59">V234+V240+W222+W228</f>
        <v>0</v>
      </c>
    </row>
    <row r="34" spans="1:23" hidden="1" outlineLevel="1" x14ac:dyDescent="0.25">
      <c r="A34" s="21">
        <v>6</v>
      </c>
      <c r="B34" s="29">
        <f>B261+B267</f>
        <v>0</v>
      </c>
      <c r="C34" s="29">
        <f t="shared" ref="C34:I34" si="60">B273+B279+C261+C267</f>
        <v>0</v>
      </c>
      <c r="D34" s="29">
        <f t="shared" si="60"/>
        <v>0</v>
      </c>
      <c r="E34" s="29">
        <f t="shared" si="60"/>
        <v>0</v>
      </c>
      <c r="F34" s="29">
        <f t="shared" si="60"/>
        <v>0</v>
      </c>
      <c r="G34" s="29">
        <f t="shared" si="60"/>
        <v>0</v>
      </c>
      <c r="H34" s="29">
        <f t="shared" si="60"/>
        <v>0</v>
      </c>
      <c r="I34" s="29">
        <f t="shared" si="60"/>
        <v>0</v>
      </c>
      <c r="J34" s="29">
        <f t="shared" ref="J34" si="61">I273+I279+J261+J267</f>
        <v>0</v>
      </c>
      <c r="K34" s="29">
        <f t="shared" ref="K34" si="62">J273+J279+K261+K267</f>
        <v>0</v>
      </c>
      <c r="L34" s="29">
        <f t="shared" ref="L34" si="63">K273+K279+L261+L267</f>
        <v>0</v>
      </c>
      <c r="O34" s="21">
        <v>6</v>
      </c>
      <c r="P34" s="29">
        <f>P261+P267</f>
        <v>0</v>
      </c>
      <c r="Q34" s="29">
        <f t="shared" ref="Q34" si="64">P273+P279+Q261+Q267</f>
        <v>0</v>
      </c>
      <c r="R34" s="29">
        <f t="shared" ref="R34" si="65">Q273+Q279+R261+R267</f>
        <v>0</v>
      </c>
      <c r="S34" s="29">
        <f t="shared" ref="S34" si="66">R273+R279+S261+S267</f>
        <v>0</v>
      </c>
      <c r="T34" s="29">
        <f t="shared" ref="T34" si="67">S273+S279+T261+T267</f>
        <v>0</v>
      </c>
      <c r="U34" s="29">
        <f t="shared" ref="U34" si="68">T273+T279+U261+U267</f>
        <v>0</v>
      </c>
      <c r="V34" s="29">
        <f t="shared" ref="V34" si="69">U273+U279+V261+V267</f>
        <v>0</v>
      </c>
      <c r="W34" s="29">
        <f t="shared" ref="W34" si="70">V273+V279+W261+W267</f>
        <v>0</v>
      </c>
    </row>
    <row r="35" spans="1:23" hidden="1" outlineLevel="1" x14ac:dyDescent="0.25">
      <c r="A35" s="21">
        <v>7</v>
      </c>
      <c r="B35" s="30">
        <f>B300+B306</f>
        <v>0</v>
      </c>
      <c r="C35" s="30">
        <f t="shared" ref="C35:I35" si="71">B312+B318+C300+C306</f>
        <v>0</v>
      </c>
      <c r="D35" s="30">
        <f t="shared" si="71"/>
        <v>0</v>
      </c>
      <c r="E35" s="30">
        <f t="shared" si="71"/>
        <v>0</v>
      </c>
      <c r="F35" s="30">
        <f t="shared" si="71"/>
        <v>0</v>
      </c>
      <c r="G35" s="30">
        <f t="shared" si="71"/>
        <v>0</v>
      </c>
      <c r="H35" s="30">
        <f t="shared" si="71"/>
        <v>0</v>
      </c>
      <c r="I35" s="30">
        <f t="shared" si="71"/>
        <v>0</v>
      </c>
      <c r="J35" s="30">
        <f t="shared" ref="J35" si="72">I312+I318+J300+J306</f>
        <v>0</v>
      </c>
      <c r="K35" s="30">
        <f t="shared" ref="K35" si="73">J312+J318+K300+K306</f>
        <v>0</v>
      </c>
      <c r="L35" s="30">
        <f t="shared" ref="L35" si="74">K312+K318+L300+L306</f>
        <v>0</v>
      </c>
      <c r="O35" s="21">
        <v>7</v>
      </c>
      <c r="P35" s="30">
        <f>P300+P306</f>
        <v>0</v>
      </c>
      <c r="Q35" s="30">
        <f t="shared" ref="Q35" si="75">P312+P318+Q300+Q306</f>
        <v>0</v>
      </c>
      <c r="R35" s="30">
        <f t="shared" ref="R35" si="76">Q312+Q318+R300+R306</f>
        <v>0</v>
      </c>
      <c r="S35" s="30">
        <f t="shared" ref="S35" si="77">R312+R318+S300+S306</f>
        <v>0</v>
      </c>
      <c r="T35" s="30">
        <f t="shared" ref="T35" si="78">S312+S318+T300+T306</f>
        <v>0</v>
      </c>
      <c r="U35" s="30">
        <f t="shared" ref="U35" si="79">T312+T318+U300+U306</f>
        <v>0</v>
      </c>
      <c r="V35" s="30">
        <f t="shared" ref="V35" si="80">U312+U318+V300+V306</f>
        <v>0</v>
      </c>
      <c r="W35" s="30">
        <f t="shared" ref="W35" si="81">V312+V318+W300+W306</f>
        <v>0</v>
      </c>
    </row>
    <row r="36" spans="1:23" hidden="1" outlineLevel="1" x14ac:dyDescent="0.25">
      <c r="A36" s="21">
        <v>8</v>
      </c>
      <c r="B36" s="31">
        <f>B339+B345</f>
        <v>0</v>
      </c>
      <c r="C36" s="31">
        <f t="shared" ref="C36:I36" si="82">B351+B357+C339+C345</f>
        <v>0</v>
      </c>
      <c r="D36" s="31">
        <f t="shared" si="82"/>
        <v>0</v>
      </c>
      <c r="E36" s="31">
        <f t="shared" si="82"/>
        <v>0</v>
      </c>
      <c r="F36" s="31">
        <f t="shared" si="82"/>
        <v>0</v>
      </c>
      <c r="G36" s="31">
        <f t="shared" si="82"/>
        <v>0</v>
      </c>
      <c r="H36" s="31">
        <f t="shared" si="82"/>
        <v>0</v>
      </c>
      <c r="I36" s="31">
        <f t="shared" si="82"/>
        <v>0</v>
      </c>
      <c r="J36" s="31">
        <f t="shared" ref="J36" si="83">I351+I357+J339+J345</f>
        <v>0</v>
      </c>
      <c r="K36" s="31">
        <f t="shared" ref="K36" si="84">J351+J357+K339+K345</f>
        <v>0</v>
      </c>
      <c r="L36" s="31">
        <f t="shared" ref="L36" si="85">K351+K357+L339+L345</f>
        <v>0</v>
      </c>
      <c r="O36" s="21">
        <v>8</v>
      </c>
      <c r="P36" s="31">
        <f>P339+P345</f>
        <v>0</v>
      </c>
      <c r="Q36" s="31">
        <f t="shared" ref="Q36" si="86">P351+P357+Q339+Q345</f>
        <v>0</v>
      </c>
      <c r="R36" s="31">
        <f t="shared" ref="R36" si="87">Q351+Q357+R339+R345</f>
        <v>0</v>
      </c>
      <c r="S36" s="31">
        <f t="shared" ref="S36" si="88">R351+R357+S339+S345</f>
        <v>0</v>
      </c>
      <c r="T36" s="31">
        <f t="shared" ref="T36" si="89">S351+S357+T339+T345</f>
        <v>0</v>
      </c>
      <c r="U36" s="31">
        <f t="shared" ref="U36" si="90">T351+T357+U339+U345</f>
        <v>0</v>
      </c>
      <c r="V36" s="31">
        <f t="shared" ref="V36" si="91">U351+U357+V339+V345</f>
        <v>0</v>
      </c>
      <c r="W36" s="31">
        <f t="shared" ref="W36" si="92">V351+V357+W339+W345</f>
        <v>0</v>
      </c>
    </row>
    <row r="37" spans="1:23" hidden="1" outlineLevel="1" x14ac:dyDescent="0.25">
      <c r="A37" s="21">
        <v>9</v>
      </c>
      <c r="B37" s="32">
        <f>B378+B384</f>
        <v>0</v>
      </c>
      <c r="C37" s="32">
        <f t="shared" ref="C37:I37" si="93">B390+B396+C378+C384</f>
        <v>0</v>
      </c>
      <c r="D37" s="32">
        <f t="shared" si="93"/>
        <v>0</v>
      </c>
      <c r="E37" s="32">
        <f t="shared" si="93"/>
        <v>0</v>
      </c>
      <c r="F37" s="32">
        <f t="shared" si="93"/>
        <v>0</v>
      </c>
      <c r="G37" s="32">
        <f t="shared" si="93"/>
        <v>0</v>
      </c>
      <c r="H37" s="32">
        <f t="shared" si="93"/>
        <v>0</v>
      </c>
      <c r="I37" s="32">
        <f t="shared" si="93"/>
        <v>0</v>
      </c>
      <c r="J37" s="32">
        <f t="shared" ref="J37" si="94">I390+I396+J378+J384</f>
        <v>0</v>
      </c>
      <c r="K37" s="32">
        <f t="shared" ref="K37" si="95">J390+J396+K378+K384</f>
        <v>0</v>
      </c>
      <c r="L37" s="32">
        <f t="shared" ref="L37" si="96">K390+K396+L378+L384</f>
        <v>0</v>
      </c>
      <c r="O37" s="21">
        <v>9</v>
      </c>
      <c r="P37" s="32">
        <f>P378+P384</f>
        <v>0</v>
      </c>
      <c r="Q37" s="32">
        <f t="shared" ref="Q37" si="97">P390+P396+Q378+Q384</f>
        <v>0</v>
      </c>
      <c r="R37" s="32">
        <f t="shared" ref="R37" si="98">Q390+Q396+R378+R384</f>
        <v>0</v>
      </c>
      <c r="S37" s="32">
        <f t="shared" ref="S37" si="99">R390+R396+S378+S384</f>
        <v>0</v>
      </c>
      <c r="T37" s="32">
        <f t="shared" ref="T37" si="100">S390+S396+T378+T384</f>
        <v>0</v>
      </c>
      <c r="U37" s="32">
        <f t="shared" ref="U37" si="101">T390+T396+U378+U384</f>
        <v>0</v>
      </c>
      <c r="V37" s="32">
        <f t="shared" ref="V37" si="102">U390+U396+V378+V384</f>
        <v>0</v>
      </c>
      <c r="W37" s="32">
        <f t="shared" ref="W37" si="103">V390+V396+W378+W384</f>
        <v>0</v>
      </c>
    </row>
    <row r="38" spans="1:23" hidden="1" outlineLevel="1" x14ac:dyDescent="0.25">
      <c r="A38" s="21">
        <v>10</v>
      </c>
      <c r="B38" s="33">
        <f>B417+B423</f>
        <v>0</v>
      </c>
      <c r="C38" s="33">
        <f t="shared" ref="C38:I38" si="104">B429+B435+C417+C423</f>
        <v>0</v>
      </c>
      <c r="D38" s="33">
        <f t="shared" si="104"/>
        <v>0</v>
      </c>
      <c r="E38" s="33">
        <f t="shared" si="104"/>
        <v>0</v>
      </c>
      <c r="F38" s="33">
        <f t="shared" si="104"/>
        <v>0</v>
      </c>
      <c r="G38" s="33">
        <f t="shared" si="104"/>
        <v>0</v>
      </c>
      <c r="H38" s="33">
        <f t="shared" si="104"/>
        <v>0</v>
      </c>
      <c r="I38" s="33">
        <f t="shared" si="104"/>
        <v>0</v>
      </c>
      <c r="J38" s="33">
        <f t="shared" ref="J38" si="105">I429+I435+J417+J423</f>
        <v>0</v>
      </c>
      <c r="K38" s="33">
        <f t="shared" ref="K38" si="106">J429+J435+K417+K423</f>
        <v>0</v>
      </c>
      <c r="L38" s="33">
        <f t="shared" ref="L38" si="107">K429+K435+L417+L423</f>
        <v>0</v>
      </c>
      <c r="O38" s="21">
        <v>10</v>
      </c>
      <c r="P38" s="33">
        <f>P417+P423</f>
        <v>0</v>
      </c>
      <c r="Q38" s="33">
        <f t="shared" ref="Q38" si="108">P429+P435+Q417+Q423</f>
        <v>0</v>
      </c>
      <c r="R38" s="33">
        <f t="shared" ref="R38" si="109">Q429+Q435+R417+R423</f>
        <v>0</v>
      </c>
      <c r="S38" s="33">
        <f t="shared" ref="S38" si="110">R429+R435+S417+S423</f>
        <v>0</v>
      </c>
      <c r="T38" s="33">
        <f t="shared" ref="T38" si="111">S429+S435+T417+T423</f>
        <v>0</v>
      </c>
      <c r="U38" s="33">
        <f t="shared" ref="U38" si="112">T429+T435+U417+U423</f>
        <v>0</v>
      </c>
      <c r="V38" s="33">
        <f t="shared" ref="V38" si="113">U429+U435+V417+V423</f>
        <v>0</v>
      </c>
      <c r="W38" s="33">
        <f t="shared" ref="W38" si="114">V429+V435+W417+W423</f>
        <v>0</v>
      </c>
    </row>
    <row r="39" spans="1:23" hidden="1" outlineLevel="1" x14ac:dyDescent="0.25">
      <c r="C39" s="18"/>
      <c r="Q39" s="18"/>
    </row>
    <row r="40" spans="1:23" hidden="1" outlineLevel="1" x14ac:dyDescent="0.25">
      <c r="A40" s="21" t="s">
        <v>125</v>
      </c>
      <c r="B40" s="21">
        <f>$B$4</f>
        <v>2017</v>
      </c>
      <c r="C40" s="21">
        <f t="shared" ref="C40:I40" si="115">B40+1</f>
        <v>2018</v>
      </c>
      <c r="D40" s="21">
        <f t="shared" si="115"/>
        <v>2019</v>
      </c>
      <c r="E40" s="21">
        <f t="shared" si="115"/>
        <v>2020</v>
      </c>
      <c r="F40" s="21">
        <f t="shared" si="115"/>
        <v>2021</v>
      </c>
      <c r="G40" s="21">
        <f t="shared" si="115"/>
        <v>2022</v>
      </c>
      <c r="H40" s="21">
        <f t="shared" si="115"/>
        <v>2023</v>
      </c>
      <c r="I40" s="21">
        <f t="shared" si="115"/>
        <v>2024</v>
      </c>
      <c r="J40" s="21">
        <f t="shared" ref="J40" si="116">I40+1</f>
        <v>2025</v>
      </c>
      <c r="K40" s="21">
        <f t="shared" ref="K40" si="117">J40+1</f>
        <v>2026</v>
      </c>
      <c r="L40" s="21">
        <f t="shared" ref="L40" si="118">K40+1</f>
        <v>2027</v>
      </c>
      <c r="O40" s="21" t="s">
        <v>125</v>
      </c>
      <c r="P40" s="21">
        <f>$B$4</f>
        <v>2017</v>
      </c>
      <c r="Q40" s="21">
        <f t="shared" ref="Q40" si="119">P40+1</f>
        <v>2018</v>
      </c>
      <c r="R40" s="21">
        <f t="shared" ref="R40" si="120">Q40+1</f>
        <v>2019</v>
      </c>
      <c r="S40" s="21">
        <f t="shared" ref="S40" si="121">R40+1</f>
        <v>2020</v>
      </c>
      <c r="T40" s="21">
        <f t="shared" ref="T40" si="122">S40+1</f>
        <v>2021</v>
      </c>
      <c r="U40" s="21">
        <f t="shared" ref="U40" si="123">T40+1</f>
        <v>2022</v>
      </c>
      <c r="V40" s="21">
        <f t="shared" ref="V40" si="124">U40+1</f>
        <v>2023</v>
      </c>
      <c r="W40" s="21">
        <f t="shared" ref="W40" si="125">V40+1</f>
        <v>2024</v>
      </c>
    </row>
    <row r="41" spans="1:23" hidden="1" outlineLevel="1" x14ac:dyDescent="0.25">
      <c r="A41" s="21">
        <v>1</v>
      </c>
      <c r="B41" s="34">
        <f>VLOOKUP($A41,$A$55:$L$443,HLOOKUP(B$40,$B$4:$L$5,2,FALSE),FALSE)</f>
        <v>0</v>
      </c>
      <c r="C41" s="34">
        <f t="shared" ref="C41:L50" si="126">VLOOKUP($A41,$A$55:$L$443,HLOOKUP(C$40,$B$4:$L$5,2,FALSE),FALSE)</f>
        <v>0</v>
      </c>
      <c r="D41" s="34">
        <f t="shared" si="126"/>
        <v>0</v>
      </c>
      <c r="E41" s="34">
        <f t="shared" si="126"/>
        <v>0</v>
      </c>
      <c r="F41" s="34">
        <f t="shared" si="126"/>
        <v>0</v>
      </c>
      <c r="G41" s="34">
        <f t="shared" si="126"/>
        <v>0</v>
      </c>
      <c r="H41" s="34">
        <f t="shared" si="126"/>
        <v>0</v>
      </c>
      <c r="I41" s="34">
        <f t="shared" si="126"/>
        <v>0</v>
      </c>
      <c r="J41" s="34">
        <f t="shared" si="126"/>
        <v>0</v>
      </c>
      <c r="K41" s="34">
        <f t="shared" si="126"/>
        <v>0</v>
      </c>
      <c r="L41" s="34">
        <f t="shared" si="126"/>
        <v>0</v>
      </c>
      <c r="O41" s="21">
        <v>1</v>
      </c>
      <c r="P41" s="34">
        <f t="shared" ref="P41:P50" si="127">VLOOKUP($A41,$A$55:$H$443,HLOOKUP(P$40,$B$4:$H$5,2,FALSE),FALSE)</f>
        <v>0</v>
      </c>
      <c r="Q41" s="34">
        <f t="shared" ref="Q41:W50" si="128">VLOOKUP($A41,$O$55:$W$443,HLOOKUP(Q$40,$P$4:$W$5,2,FALSE),FALSE)</f>
        <v>0</v>
      </c>
      <c r="R41" s="34">
        <f t="shared" si="128"/>
        <v>0</v>
      </c>
      <c r="S41" s="34">
        <f t="shared" si="128"/>
        <v>0</v>
      </c>
      <c r="T41" s="34">
        <f t="shared" si="128"/>
        <v>0</v>
      </c>
      <c r="U41" s="34">
        <f t="shared" si="128"/>
        <v>0</v>
      </c>
      <c r="V41" s="34">
        <f t="shared" si="128"/>
        <v>0</v>
      </c>
      <c r="W41" s="34">
        <f t="shared" si="128"/>
        <v>0</v>
      </c>
    </row>
    <row r="42" spans="1:23" hidden="1" outlineLevel="1" x14ac:dyDescent="0.25">
      <c r="A42" s="21">
        <v>2</v>
      </c>
      <c r="B42" s="35">
        <f t="shared" ref="B42:B50" si="129">VLOOKUP($A42,$A$55:$L$443,HLOOKUP(B$40,$B$4:$L$5,2,FALSE),FALSE)</f>
        <v>0</v>
      </c>
      <c r="C42" s="35">
        <f t="shared" si="126"/>
        <v>0</v>
      </c>
      <c r="D42" s="35">
        <f t="shared" si="126"/>
        <v>0</v>
      </c>
      <c r="E42" s="35">
        <f t="shared" si="126"/>
        <v>0</v>
      </c>
      <c r="F42" s="35">
        <f t="shared" si="126"/>
        <v>0</v>
      </c>
      <c r="G42" s="35">
        <f t="shared" si="126"/>
        <v>0</v>
      </c>
      <c r="H42" s="35">
        <f t="shared" si="126"/>
        <v>0</v>
      </c>
      <c r="I42" s="35">
        <f t="shared" si="126"/>
        <v>0</v>
      </c>
      <c r="J42" s="35">
        <f t="shared" si="126"/>
        <v>0</v>
      </c>
      <c r="K42" s="35">
        <f t="shared" si="126"/>
        <v>0</v>
      </c>
      <c r="L42" s="35">
        <f t="shared" si="126"/>
        <v>0</v>
      </c>
      <c r="O42" s="21">
        <v>2</v>
      </c>
      <c r="P42" s="35">
        <f t="shared" si="127"/>
        <v>0</v>
      </c>
      <c r="Q42" s="35">
        <f t="shared" si="128"/>
        <v>0</v>
      </c>
      <c r="R42" s="35">
        <f t="shared" si="128"/>
        <v>0</v>
      </c>
      <c r="S42" s="35">
        <f t="shared" si="128"/>
        <v>0</v>
      </c>
      <c r="T42" s="35">
        <f t="shared" si="128"/>
        <v>0</v>
      </c>
      <c r="U42" s="35">
        <f t="shared" si="128"/>
        <v>0</v>
      </c>
      <c r="V42" s="35">
        <f t="shared" si="128"/>
        <v>0</v>
      </c>
      <c r="W42" s="35">
        <f t="shared" si="128"/>
        <v>0</v>
      </c>
    </row>
    <row r="43" spans="1:23" hidden="1" outlineLevel="1" x14ac:dyDescent="0.25">
      <c r="A43" s="21">
        <v>3</v>
      </c>
      <c r="B43" s="36">
        <f t="shared" si="129"/>
        <v>0</v>
      </c>
      <c r="C43" s="36">
        <f t="shared" si="126"/>
        <v>0</v>
      </c>
      <c r="D43" s="36">
        <f t="shared" si="126"/>
        <v>0</v>
      </c>
      <c r="E43" s="36">
        <f t="shared" si="126"/>
        <v>0</v>
      </c>
      <c r="F43" s="36">
        <f t="shared" si="126"/>
        <v>0</v>
      </c>
      <c r="G43" s="36">
        <f t="shared" si="126"/>
        <v>0</v>
      </c>
      <c r="H43" s="36">
        <f t="shared" si="126"/>
        <v>0</v>
      </c>
      <c r="I43" s="36">
        <f t="shared" si="126"/>
        <v>0</v>
      </c>
      <c r="J43" s="36">
        <f t="shared" si="126"/>
        <v>0</v>
      </c>
      <c r="K43" s="36">
        <f t="shared" si="126"/>
        <v>0</v>
      </c>
      <c r="L43" s="36">
        <f t="shared" si="126"/>
        <v>0</v>
      </c>
      <c r="O43" s="21">
        <v>3</v>
      </c>
      <c r="P43" s="36">
        <f t="shared" si="127"/>
        <v>0</v>
      </c>
      <c r="Q43" s="36">
        <f t="shared" si="128"/>
        <v>0</v>
      </c>
      <c r="R43" s="36">
        <f t="shared" si="128"/>
        <v>0</v>
      </c>
      <c r="S43" s="36">
        <f t="shared" si="128"/>
        <v>0</v>
      </c>
      <c r="T43" s="36">
        <f t="shared" si="128"/>
        <v>0</v>
      </c>
      <c r="U43" s="36">
        <f t="shared" si="128"/>
        <v>0</v>
      </c>
      <c r="V43" s="36">
        <f t="shared" si="128"/>
        <v>0</v>
      </c>
      <c r="W43" s="36">
        <f t="shared" si="128"/>
        <v>0</v>
      </c>
    </row>
    <row r="44" spans="1:23" hidden="1" outlineLevel="1" x14ac:dyDescent="0.25">
      <c r="A44" s="21">
        <v>4</v>
      </c>
      <c r="B44" s="37">
        <f t="shared" si="129"/>
        <v>0</v>
      </c>
      <c r="C44" s="37">
        <f t="shared" si="126"/>
        <v>0</v>
      </c>
      <c r="D44" s="37">
        <f t="shared" si="126"/>
        <v>0</v>
      </c>
      <c r="E44" s="37">
        <f t="shared" si="126"/>
        <v>0</v>
      </c>
      <c r="F44" s="37">
        <f t="shared" si="126"/>
        <v>0</v>
      </c>
      <c r="G44" s="37">
        <f t="shared" si="126"/>
        <v>0</v>
      </c>
      <c r="H44" s="37">
        <f t="shared" si="126"/>
        <v>0</v>
      </c>
      <c r="I44" s="37">
        <f t="shared" si="126"/>
        <v>0</v>
      </c>
      <c r="J44" s="37">
        <f t="shared" si="126"/>
        <v>0</v>
      </c>
      <c r="K44" s="37">
        <f t="shared" si="126"/>
        <v>0</v>
      </c>
      <c r="L44" s="37">
        <f t="shared" si="126"/>
        <v>0</v>
      </c>
      <c r="O44" s="21">
        <v>4</v>
      </c>
      <c r="P44" s="37">
        <f t="shared" si="127"/>
        <v>0</v>
      </c>
      <c r="Q44" s="37">
        <f t="shared" si="128"/>
        <v>0</v>
      </c>
      <c r="R44" s="37">
        <f t="shared" si="128"/>
        <v>0</v>
      </c>
      <c r="S44" s="37">
        <f t="shared" si="128"/>
        <v>0</v>
      </c>
      <c r="T44" s="37">
        <f t="shared" si="128"/>
        <v>0</v>
      </c>
      <c r="U44" s="37">
        <f t="shared" si="128"/>
        <v>0</v>
      </c>
      <c r="V44" s="37">
        <f t="shared" si="128"/>
        <v>0</v>
      </c>
      <c r="W44" s="37">
        <f t="shared" si="128"/>
        <v>0</v>
      </c>
    </row>
    <row r="45" spans="1:23" hidden="1" outlineLevel="1" x14ac:dyDescent="0.25">
      <c r="A45" s="21">
        <v>5</v>
      </c>
      <c r="B45" s="38">
        <f t="shared" si="129"/>
        <v>0</v>
      </c>
      <c r="C45" s="38">
        <f t="shared" si="126"/>
        <v>0</v>
      </c>
      <c r="D45" s="38">
        <f t="shared" si="126"/>
        <v>0</v>
      </c>
      <c r="E45" s="38">
        <f t="shared" si="126"/>
        <v>0</v>
      </c>
      <c r="F45" s="38">
        <f t="shared" si="126"/>
        <v>0</v>
      </c>
      <c r="G45" s="38">
        <f t="shared" si="126"/>
        <v>0</v>
      </c>
      <c r="H45" s="38">
        <f t="shared" si="126"/>
        <v>0</v>
      </c>
      <c r="I45" s="38">
        <f t="shared" si="126"/>
        <v>0</v>
      </c>
      <c r="J45" s="38">
        <f t="shared" si="126"/>
        <v>0</v>
      </c>
      <c r="K45" s="38">
        <f t="shared" si="126"/>
        <v>0</v>
      </c>
      <c r="L45" s="38">
        <f t="shared" si="126"/>
        <v>0</v>
      </c>
      <c r="O45" s="21">
        <v>5</v>
      </c>
      <c r="P45" s="38">
        <f t="shared" si="127"/>
        <v>0</v>
      </c>
      <c r="Q45" s="38">
        <f t="shared" si="128"/>
        <v>0</v>
      </c>
      <c r="R45" s="38">
        <f t="shared" si="128"/>
        <v>0</v>
      </c>
      <c r="S45" s="38">
        <f t="shared" si="128"/>
        <v>0</v>
      </c>
      <c r="T45" s="38">
        <f t="shared" si="128"/>
        <v>0</v>
      </c>
      <c r="U45" s="38">
        <f t="shared" si="128"/>
        <v>0</v>
      </c>
      <c r="V45" s="38">
        <f t="shared" si="128"/>
        <v>0</v>
      </c>
      <c r="W45" s="38">
        <f t="shared" si="128"/>
        <v>0</v>
      </c>
    </row>
    <row r="46" spans="1:23" hidden="1" outlineLevel="1" x14ac:dyDescent="0.25">
      <c r="A46" s="21">
        <v>6</v>
      </c>
      <c r="B46" s="39">
        <f t="shared" si="129"/>
        <v>0</v>
      </c>
      <c r="C46" s="39">
        <f t="shared" si="126"/>
        <v>0</v>
      </c>
      <c r="D46" s="39">
        <f t="shared" si="126"/>
        <v>0</v>
      </c>
      <c r="E46" s="39">
        <f t="shared" si="126"/>
        <v>0</v>
      </c>
      <c r="F46" s="39">
        <f t="shared" si="126"/>
        <v>0</v>
      </c>
      <c r="G46" s="39">
        <f t="shared" si="126"/>
        <v>0</v>
      </c>
      <c r="H46" s="39">
        <f t="shared" si="126"/>
        <v>0</v>
      </c>
      <c r="I46" s="39">
        <f t="shared" si="126"/>
        <v>0</v>
      </c>
      <c r="J46" s="39">
        <f t="shared" si="126"/>
        <v>0</v>
      </c>
      <c r="K46" s="39">
        <f t="shared" si="126"/>
        <v>0</v>
      </c>
      <c r="L46" s="39">
        <f t="shared" si="126"/>
        <v>0</v>
      </c>
      <c r="O46" s="21">
        <v>6</v>
      </c>
      <c r="P46" s="39">
        <f t="shared" si="127"/>
        <v>0</v>
      </c>
      <c r="Q46" s="39">
        <f t="shared" si="128"/>
        <v>0</v>
      </c>
      <c r="R46" s="39">
        <f t="shared" si="128"/>
        <v>0</v>
      </c>
      <c r="S46" s="39">
        <f t="shared" si="128"/>
        <v>0</v>
      </c>
      <c r="T46" s="39">
        <f t="shared" si="128"/>
        <v>0</v>
      </c>
      <c r="U46" s="39">
        <f t="shared" si="128"/>
        <v>0</v>
      </c>
      <c r="V46" s="39">
        <f t="shared" si="128"/>
        <v>0</v>
      </c>
      <c r="W46" s="39">
        <f t="shared" si="128"/>
        <v>0</v>
      </c>
    </row>
    <row r="47" spans="1:23" hidden="1" outlineLevel="1" x14ac:dyDescent="0.25">
      <c r="A47" s="21">
        <v>7</v>
      </c>
      <c r="B47" s="40">
        <f t="shared" si="129"/>
        <v>0</v>
      </c>
      <c r="C47" s="40">
        <f t="shared" si="126"/>
        <v>0</v>
      </c>
      <c r="D47" s="40">
        <f t="shared" si="126"/>
        <v>0</v>
      </c>
      <c r="E47" s="40">
        <f t="shared" si="126"/>
        <v>0</v>
      </c>
      <c r="F47" s="40">
        <f t="shared" si="126"/>
        <v>0</v>
      </c>
      <c r="G47" s="40">
        <f t="shared" si="126"/>
        <v>0</v>
      </c>
      <c r="H47" s="40">
        <f t="shared" si="126"/>
        <v>0</v>
      </c>
      <c r="I47" s="40">
        <f t="shared" si="126"/>
        <v>0</v>
      </c>
      <c r="J47" s="40">
        <f t="shared" si="126"/>
        <v>0</v>
      </c>
      <c r="K47" s="40">
        <f t="shared" si="126"/>
        <v>0</v>
      </c>
      <c r="L47" s="40">
        <f t="shared" si="126"/>
        <v>0</v>
      </c>
      <c r="O47" s="21">
        <v>7</v>
      </c>
      <c r="P47" s="40">
        <f t="shared" si="127"/>
        <v>0</v>
      </c>
      <c r="Q47" s="40">
        <f t="shared" si="128"/>
        <v>0</v>
      </c>
      <c r="R47" s="40">
        <f t="shared" si="128"/>
        <v>0</v>
      </c>
      <c r="S47" s="40">
        <f t="shared" si="128"/>
        <v>0</v>
      </c>
      <c r="T47" s="40">
        <f t="shared" si="128"/>
        <v>0</v>
      </c>
      <c r="U47" s="40">
        <f t="shared" si="128"/>
        <v>0</v>
      </c>
      <c r="V47" s="40">
        <f t="shared" si="128"/>
        <v>0</v>
      </c>
      <c r="W47" s="40">
        <f t="shared" si="128"/>
        <v>0</v>
      </c>
    </row>
    <row r="48" spans="1:23" hidden="1" outlineLevel="1" x14ac:dyDescent="0.25">
      <c r="A48" s="21">
        <v>8</v>
      </c>
      <c r="B48" s="41">
        <f t="shared" si="129"/>
        <v>0</v>
      </c>
      <c r="C48" s="41">
        <f t="shared" si="126"/>
        <v>0</v>
      </c>
      <c r="D48" s="41">
        <f t="shared" si="126"/>
        <v>0</v>
      </c>
      <c r="E48" s="41">
        <f t="shared" si="126"/>
        <v>0</v>
      </c>
      <c r="F48" s="41">
        <f t="shared" si="126"/>
        <v>0</v>
      </c>
      <c r="G48" s="41">
        <f t="shared" si="126"/>
        <v>0</v>
      </c>
      <c r="H48" s="41">
        <f t="shared" si="126"/>
        <v>0</v>
      </c>
      <c r="I48" s="41">
        <f t="shared" si="126"/>
        <v>0</v>
      </c>
      <c r="J48" s="41">
        <f t="shared" si="126"/>
        <v>0</v>
      </c>
      <c r="K48" s="41">
        <f t="shared" si="126"/>
        <v>0</v>
      </c>
      <c r="L48" s="41">
        <f t="shared" si="126"/>
        <v>0</v>
      </c>
      <c r="O48" s="21">
        <v>8</v>
      </c>
      <c r="P48" s="41">
        <f t="shared" si="127"/>
        <v>0</v>
      </c>
      <c r="Q48" s="41">
        <f t="shared" si="128"/>
        <v>0</v>
      </c>
      <c r="R48" s="41">
        <f t="shared" si="128"/>
        <v>0</v>
      </c>
      <c r="S48" s="41">
        <f t="shared" si="128"/>
        <v>0</v>
      </c>
      <c r="T48" s="41">
        <f t="shared" si="128"/>
        <v>0</v>
      </c>
      <c r="U48" s="41">
        <f t="shared" si="128"/>
        <v>0</v>
      </c>
      <c r="V48" s="41">
        <f t="shared" si="128"/>
        <v>0</v>
      </c>
      <c r="W48" s="41">
        <f t="shared" si="128"/>
        <v>0</v>
      </c>
    </row>
    <row r="49" spans="1:23" hidden="1" outlineLevel="1" x14ac:dyDescent="0.25">
      <c r="A49" s="21">
        <v>9</v>
      </c>
      <c r="B49" s="42">
        <f t="shared" si="129"/>
        <v>0</v>
      </c>
      <c r="C49" s="42">
        <f t="shared" si="126"/>
        <v>0</v>
      </c>
      <c r="D49" s="42">
        <f t="shared" si="126"/>
        <v>0</v>
      </c>
      <c r="E49" s="42">
        <f t="shared" si="126"/>
        <v>0</v>
      </c>
      <c r="F49" s="42">
        <f t="shared" si="126"/>
        <v>0</v>
      </c>
      <c r="G49" s="42">
        <f t="shared" si="126"/>
        <v>0</v>
      </c>
      <c r="H49" s="42">
        <f t="shared" si="126"/>
        <v>0</v>
      </c>
      <c r="I49" s="42">
        <f t="shared" si="126"/>
        <v>0</v>
      </c>
      <c r="J49" s="42">
        <f t="shared" si="126"/>
        <v>0</v>
      </c>
      <c r="K49" s="42">
        <f t="shared" si="126"/>
        <v>0</v>
      </c>
      <c r="L49" s="42">
        <f t="shared" si="126"/>
        <v>0</v>
      </c>
      <c r="O49" s="21">
        <v>9</v>
      </c>
      <c r="P49" s="42">
        <f t="shared" si="127"/>
        <v>0</v>
      </c>
      <c r="Q49" s="42">
        <f t="shared" si="128"/>
        <v>0</v>
      </c>
      <c r="R49" s="42">
        <f t="shared" si="128"/>
        <v>0</v>
      </c>
      <c r="S49" s="42">
        <f t="shared" si="128"/>
        <v>0</v>
      </c>
      <c r="T49" s="42">
        <f t="shared" si="128"/>
        <v>0</v>
      </c>
      <c r="U49" s="42">
        <f t="shared" si="128"/>
        <v>0</v>
      </c>
      <c r="V49" s="42">
        <f t="shared" si="128"/>
        <v>0</v>
      </c>
      <c r="W49" s="42">
        <f t="shared" si="128"/>
        <v>0</v>
      </c>
    </row>
    <row r="50" spans="1:23" hidden="1" outlineLevel="1" x14ac:dyDescent="0.25">
      <c r="A50" s="21">
        <v>10</v>
      </c>
      <c r="B50" s="43">
        <f t="shared" si="129"/>
        <v>0</v>
      </c>
      <c r="C50" s="43">
        <f t="shared" si="126"/>
        <v>0</v>
      </c>
      <c r="D50" s="43">
        <f t="shared" si="126"/>
        <v>0</v>
      </c>
      <c r="E50" s="43">
        <f t="shared" si="126"/>
        <v>0</v>
      </c>
      <c r="F50" s="43">
        <f t="shared" si="126"/>
        <v>0</v>
      </c>
      <c r="G50" s="43">
        <f t="shared" si="126"/>
        <v>0</v>
      </c>
      <c r="H50" s="43">
        <f t="shared" si="126"/>
        <v>0</v>
      </c>
      <c r="I50" s="43">
        <f t="shared" si="126"/>
        <v>0</v>
      </c>
      <c r="J50" s="43">
        <f t="shared" si="126"/>
        <v>0</v>
      </c>
      <c r="K50" s="43">
        <f t="shared" si="126"/>
        <v>0</v>
      </c>
      <c r="L50" s="43">
        <f t="shared" si="126"/>
        <v>0</v>
      </c>
      <c r="O50" s="21">
        <v>10</v>
      </c>
      <c r="P50" s="43">
        <f t="shared" si="127"/>
        <v>0</v>
      </c>
      <c r="Q50" s="43">
        <f t="shared" si="128"/>
        <v>0</v>
      </c>
      <c r="R50" s="43">
        <f t="shared" si="128"/>
        <v>0</v>
      </c>
      <c r="S50" s="43">
        <f t="shared" si="128"/>
        <v>0</v>
      </c>
      <c r="T50" s="43">
        <f t="shared" si="128"/>
        <v>0</v>
      </c>
      <c r="U50" s="43">
        <f t="shared" si="128"/>
        <v>0</v>
      </c>
      <c r="V50" s="43">
        <f t="shared" si="128"/>
        <v>0</v>
      </c>
      <c r="W50" s="43">
        <f t="shared" si="128"/>
        <v>0</v>
      </c>
    </row>
    <row r="51" spans="1:23" hidden="1" outlineLevel="1" x14ac:dyDescent="0.25"/>
    <row r="52" spans="1:23" hidden="1" outlineLevel="1" x14ac:dyDescent="0.25">
      <c r="C52" s="18"/>
      <c r="Q52" s="18"/>
    </row>
    <row r="53" spans="1:23" hidden="1" outlineLevel="1" x14ac:dyDescent="0.25">
      <c r="C53" s="18"/>
      <c r="Q53" s="18"/>
    </row>
    <row r="54" spans="1:23" collapsed="1" x14ac:dyDescent="0.25">
      <c r="C54" s="18"/>
      <c r="Q54" s="18"/>
    </row>
    <row r="55" spans="1:23" x14ac:dyDescent="0.25">
      <c r="A55" s="44" t="s">
        <v>126</v>
      </c>
      <c r="B55" s="44" t="e">
        <f>VLOOKUP('6. Staff Calculations'!B$60,Increments!B1:D155,3,FALSE)</f>
        <v>#N/A</v>
      </c>
      <c r="C55" s="44" t="e">
        <f>IF(B55="ARC","No",'4.ACU Salaries '!$M$12)</f>
        <v>#N/A</v>
      </c>
      <c r="D55" s="44"/>
      <c r="E55" s="44"/>
      <c r="F55" s="44"/>
      <c r="G55" s="44"/>
      <c r="H55" s="44"/>
      <c r="I55" s="44"/>
      <c r="J55" s="44"/>
      <c r="K55" s="44"/>
      <c r="L55" s="44"/>
      <c r="O55" s="44" t="s">
        <v>126</v>
      </c>
      <c r="P55" s="44" t="e">
        <f>VLOOKUP('6. Staff Calculations'!P$60,Increments!Q1:S155,3,FALSE)</f>
        <v>#N/A</v>
      </c>
      <c r="Q55" s="44" t="e">
        <f>IF(P55="ARC","No",'4.ACU Salaries '!$M$12)</f>
        <v>#N/A</v>
      </c>
      <c r="R55" s="44"/>
      <c r="S55" s="44"/>
      <c r="T55" s="44"/>
      <c r="U55" s="44"/>
      <c r="V55" s="44"/>
      <c r="W55" s="44"/>
    </row>
    <row r="56" spans="1:23" x14ac:dyDescent="0.25">
      <c r="A56" s="45" t="s">
        <v>96</v>
      </c>
      <c r="B56" s="46">
        <f>'4.ACU Salaries '!$K$12</f>
        <v>0</v>
      </c>
      <c r="C56" s="46"/>
      <c r="D56" s="46"/>
      <c r="E56" s="46"/>
      <c r="F56" s="46"/>
      <c r="G56" s="46"/>
      <c r="H56" s="46"/>
      <c r="I56" s="46"/>
      <c r="J56" s="46"/>
      <c r="K56" s="46"/>
      <c r="L56" s="46"/>
      <c r="M56" s="47"/>
      <c r="O56" s="45" t="s">
        <v>96</v>
      </c>
      <c r="P56" s="46">
        <f>'4.ACU Salaries '!$K$43</f>
        <v>0</v>
      </c>
      <c r="Q56" s="46"/>
      <c r="R56" s="46"/>
      <c r="S56" s="46"/>
      <c r="T56" s="46"/>
      <c r="U56" s="46"/>
      <c r="V56" s="46"/>
      <c r="W56" s="46"/>
    </row>
    <row r="57" spans="1:23" x14ac:dyDescent="0.25">
      <c r="A57" s="45" t="s">
        <v>97</v>
      </c>
      <c r="B57" s="46">
        <f>'4.ACU Salaries '!$L$12</f>
        <v>0</v>
      </c>
      <c r="C57" s="46"/>
      <c r="D57" s="46"/>
      <c r="E57" s="46"/>
      <c r="F57" s="46"/>
      <c r="G57" s="46"/>
      <c r="H57" s="46"/>
      <c r="I57" s="46"/>
      <c r="J57" s="46"/>
      <c r="K57" s="46"/>
      <c r="L57" s="46"/>
      <c r="M57" s="47" t="s">
        <v>127</v>
      </c>
      <c r="O57" s="45" t="s">
        <v>97</v>
      </c>
      <c r="P57" s="46">
        <f>'4.ACU Salaries '!$L$43</f>
        <v>0</v>
      </c>
      <c r="Q57" s="46"/>
      <c r="R57" s="46"/>
      <c r="S57" s="46"/>
      <c r="T57" s="46"/>
      <c r="U57" s="46"/>
      <c r="V57" s="46"/>
      <c r="W57" s="46"/>
    </row>
    <row r="58" spans="1:23" x14ac:dyDescent="0.25">
      <c r="A58" s="46" t="s">
        <v>128</v>
      </c>
      <c r="B58" s="48">
        <f>'4.ACU Salaries '!$J$12</f>
        <v>0</v>
      </c>
      <c r="C58" s="46"/>
      <c r="D58" s="46"/>
      <c r="E58" s="46"/>
      <c r="F58" s="46"/>
      <c r="G58" s="46"/>
      <c r="H58" s="46"/>
      <c r="I58" s="46"/>
      <c r="J58" s="46"/>
      <c r="K58" s="46"/>
      <c r="L58" s="46"/>
      <c r="M58" s="49">
        <f>B57-B56</f>
        <v>0</v>
      </c>
      <c r="O58" s="46" t="s">
        <v>128</v>
      </c>
      <c r="P58" s="48">
        <f>'4.ACU Salaries '!$J$43</f>
        <v>0</v>
      </c>
      <c r="Q58" s="46"/>
      <c r="R58" s="46"/>
      <c r="S58" s="46"/>
      <c r="T58" s="46"/>
      <c r="U58" s="46"/>
      <c r="V58" s="46"/>
      <c r="W58" s="46"/>
    </row>
    <row r="59" spans="1:23" x14ac:dyDescent="0.25">
      <c r="A59" s="46" t="s">
        <v>80</v>
      </c>
      <c r="B59" s="49">
        <f>'4.ACU Salaries '!$P$12</f>
        <v>0</v>
      </c>
      <c r="C59" s="46"/>
      <c r="D59" s="46"/>
      <c r="E59" s="46"/>
      <c r="F59" s="46"/>
      <c r="G59" s="46"/>
      <c r="H59" s="46"/>
      <c r="I59" s="46"/>
      <c r="J59" s="46"/>
      <c r="K59" s="46"/>
      <c r="L59" s="46"/>
      <c r="M59" s="49">
        <f>SUM(B91:H91)</f>
        <v>0</v>
      </c>
      <c r="O59" s="46" t="s">
        <v>80</v>
      </c>
      <c r="P59" s="49">
        <f>'4.ACU Salaries '!$P$43</f>
        <v>0</v>
      </c>
      <c r="Q59" s="46"/>
      <c r="R59" s="46"/>
      <c r="S59" s="46"/>
      <c r="T59" s="46"/>
      <c r="U59" s="46"/>
      <c r="V59" s="46"/>
      <c r="W59" s="46"/>
    </row>
    <row r="60" spans="1:23" s="52" customFormat="1" ht="25.5" x14ac:dyDescent="0.25">
      <c r="A60" s="50" t="s">
        <v>129</v>
      </c>
      <c r="B60" s="51">
        <f>'4.ACU Salaries '!$E$12</f>
        <v>0</v>
      </c>
      <c r="C60" s="51" t="e">
        <f>IF((YEAR('4.ACU Salaries '!$K$12))=C62,'4.ACU Salaries '!$E$12,(IF($C55="No",$B60,(VLOOKUP(C61,Increments!$A$1:$E$169,2,FALSE)))))</f>
        <v>#N/A</v>
      </c>
      <c r="D60" s="51" t="e">
        <f>IF((YEAR('4.ACU Salaries '!$K$12))=D62,'4.ACU Salaries '!$E$12,(IF($C55="No",$B60,(VLOOKUP(D61,Increments!$A$1:$E$169,2,FALSE)))))</f>
        <v>#N/A</v>
      </c>
      <c r="E60" s="51" t="e">
        <f>IF((YEAR('4.ACU Salaries '!$K$12))=E62,'4.ACU Salaries '!$E$12,(IF($C55="No",$B60,(VLOOKUP(E61,Increments!$A$1:$E$169,2,FALSE)))))</f>
        <v>#N/A</v>
      </c>
      <c r="F60" s="51" t="e">
        <f>IF((YEAR('4.ACU Salaries '!$K$12))=F62,'4.ACU Salaries '!$E$12,(IF($C55="No",$E60,(VLOOKUP(F61,Increments!$A$1:$E$169,2,FALSE)))))</f>
        <v>#N/A</v>
      </c>
      <c r="G60" s="51" t="e">
        <f>IF((YEAR('4.ACU Salaries '!$K$12))=G62,'4.ACU Salaries '!$E$12,(IF($C55="No",$E60,(VLOOKUP(G61,Increments!$A$1:$E$169,2,FALSE)))))</f>
        <v>#N/A</v>
      </c>
      <c r="H60" s="51" t="e">
        <f>IF((YEAR('4.ACU Salaries '!$K$12))=H62,'4.ACU Salaries '!$E$12,(IF($C55="No",$E60,(VLOOKUP(H61,Increments!$A$1:$E$169,2,FALSE)))))</f>
        <v>#N/A</v>
      </c>
      <c r="I60" s="51" t="e">
        <f>IF((YEAR('4.ACU Salaries '!$K$12))=I62,'4.ACU Salaries '!$E$12,(IF($C55="No",$E60,(VLOOKUP(I61,Increments!$A$1:$E$169,2,FALSE)))))</f>
        <v>#N/A</v>
      </c>
      <c r="J60" s="51" t="e">
        <f>IF((YEAR('4.ACU Salaries '!$K$12))=J62,'4.ACU Salaries '!$E$12,(IF($C55="No",$E60,(VLOOKUP(J61,Increments!$A$1:$E$169,2,FALSE)))))</f>
        <v>#N/A</v>
      </c>
      <c r="K60" s="51" t="e">
        <f>IF((YEAR('4.ACU Salaries '!$K$12))=K62,'4.ACU Salaries '!$E$12,(IF($C55="No",$E60,(VLOOKUP(K61,Increments!$A$1:$E$169,2,FALSE)))))</f>
        <v>#N/A</v>
      </c>
      <c r="L60" s="51" t="e">
        <f>IF((YEAR('4.ACU Salaries '!$K$12))=L62,'4.ACU Salaries '!$E$12,(IF($C55="No",$E60,(VLOOKUP(L61,Increments!$A$1:$E$169,2,FALSE)))))</f>
        <v>#N/A</v>
      </c>
      <c r="M60" s="53"/>
      <c r="O60" s="50" t="s">
        <v>129</v>
      </c>
      <c r="P60" s="51">
        <f>'4.ACU Salaries '!$E$12</f>
        <v>0</v>
      </c>
      <c r="Q60" s="51" t="e">
        <f>IF((YEAR('4.ACU Salaries '!$K$12))=Q62,'4.ACU Salaries '!$E$12,(IF($C55="No",$B60,(VLOOKUP(Q61,Increments!$A$1:$E$169,2,FALSE)))))</f>
        <v>#N/A</v>
      </c>
      <c r="R60" s="51" t="e">
        <f>IF((YEAR('4.ACU Salaries '!$K$12))=R62,'4.ACU Salaries '!$E$12,(IF($C55="No",$B60,(VLOOKUP(R61,Increments!$A$1:$E$169,2,FALSE)))))</f>
        <v>#N/A</v>
      </c>
      <c r="S60" s="51" t="e">
        <f>IF((YEAR('4.ACU Salaries '!$K$12))=S62,'4.ACU Salaries '!$E$12,(IF($C55="No",$B60,(VLOOKUP(S61,Increments!$A$1:$E$169,2,FALSE)))))</f>
        <v>#N/A</v>
      </c>
      <c r="T60" s="51" t="e">
        <f>IF((YEAR('4.ACU Salaries '!$K$12))=T62,'4.ACU Salaries '!$E$12,(IF($C55="No",$B60,(VLOOKUP(T61,Increments!$A$1:$E$169,2,FALSE)))))</f>
        <v>#N/A</v>
      </c>
      <c r="U60" s="51" t="e">
        <f>IF((YEAR('4.ACU Salaries '!$K$12))=U62,'4.ACU Salaries '!$E$12,(IF($C55="No",$B60,(VLOOKUP(U61,Increments!$A$1:$E$169,2,FALSE)))))</f>
        <v>#N/A</v>
      </c>
      <c r="V60" s="51" t="e">
        <f>IF((YEAR('4.ACU Salaries '!$K$12))=V62,'4.ACU Salaries '!$E$12,(IF($C55="No",$B60,(VLOOKUP(V61,Increments!$A$1:$E$169,2,FALSE)))))</f>
        <v>#N/A</v>
      </c>
      <c r="W60" s="51" t="e">
        <f>IF((YEAR('4.ACU Salaries '!$K$12))=W62,'4.ACU Salaries '!$E$12,(IF($C55="No",$B60,(VLOOKUP(W61,Increments!$A$1:$E$169,2,FALSE)))))</f>
        <v>#N/A</v>
      </c>
    </row>
    <row r="61" spans="1:23" x14ac:dyDescent="0.25">
      <c r="A61" s="45" t="s">
        <v>130</v>
      </c>
      <c r="B61" s="45">
        <f>IF((YEAR('4.ACU Salaries '!$K12))=B62,VLOOKUP($B60,Increments!$B$1:$E$178,2,FALSE),0)</f>
        <v>0</v>
      </c>
      <c r="C61" s="45">
        <f>IF((YEAR('4.ACU Salaries '!$K12))=C62,VLOOKUP($B60,Increments!$B$1:$E$178,2,FALSE),0)+IF(B61=0,0,B61+1)</f>
        <v>0</v>
      </c>
      <c r="D61" s="45">
        <f>IF((YEAR('4.ACU Salaries '!$K12))=D62,VLOOKUP($B60,Increments!$B$1:$E$178,2,FALSE),0)+IF(C61=0,0,C61+1)</f>
        <v>0</v>
      </c>
      <c r="E61" s="45">
        <f>IF((YEAR('4.ACU Salaries '!$K12))=E62,VLOOKUP($B60,Increments!$B$1:$E$178,2,FALSE),0)+IF(D61=0,0,D61+1)</f>
        <v>0</v>
      </c>
      <c r="F61" s="45">
        <f>IF((YEAR('4.ACU Salaries '!$K12))=F62,VLOOKUP($B60,Increments!$B$1:$E$178,2,FALSE),0)+IF(E61=0,0,E61+1)</f>
        <v>0</v>
      </c>
      <c r="G61" s="45">
        <f>IF((YEAR('4.ACU Salaries '!$K12))=G62,VLOOKUP($B60,Increments!$B$1:$E$178,2,FALSE),0)+IF(F61=0,0,F61+1)</f>
        <v>0</v>
      </c>
      <c r="H61" s="45">
        <f>IF((YEAR('4.ACU Salaries '!$K12))=H62,VLOOKUP($B60,Increments!$B$1:$E$178,2,FALSE),0)+IF(G61=0,0,G61+1)</f>
        <v>0</v>
      </c>
      <c r="I61" s="45">
        <f>IF((YEAR('4.ACU Salaries '!$K12))=I62,VLOOKUP($B60,Increments!$B$1:$E$178,2,FALSE),0)+IF(H61=0,0,H61+1)</f>
        <v>0</v>
      </c>
      <c r="J61" s="45">
        <f>IF((YEAR('4.ACU Salaries '!$K12))=J62,VLOOKUP($B60,Increments!$B$1:$E$178,2,FALSE),0)+IF(I61=0,0,I61+1)</f>
        <v>0</v>
      </c>
      <c r="K61" s="45">
        <f>IF((YEAR('4.ACU Salaries '!$K12))=K62,VLOOKUP($B60,Increments!$B$1:$E$178,2,FALSE),0)+IF(J61=0,0,J61+1)</f>
        <v>0</v>
      </c>
      <c r="L61" s="45">
        <f>IF((YEAR('4.ACU Salaries '!$K12))=L62,VLOOKUP($B60,Increments!$B$1:$E$178,2,FALSE),0)+IF(K61=0,0,K61+1)</f>
        <v>0</v>
      </c>
      <c r="M61" s="47"/>
      <c r="O61" s="45" t="s">
        <v>130</v>
      </c>
      <c r="P61" s="45">
        <f>IF((YEAR('4.ACU Salaries '!$K12))=P62,VLOOKUP($B60,Increments!$B$1:$E$178,2,FALSE),0)</f>
        <v>0</v>
      </c>
      <c r="Q61" s="45" t="e">
        <f>IF(P61=0,VLOOKUP($B60,Increments!$B$1:$E$170,2,FALSE),P61+1)</f>
        <v>#N/A</v>
      </c>
      <c r="R61" s="45" t="e">
        <f>IF(Q61=0,VLOOKUP($B60,Increments!$B$1:$E$170,2,FALSE),Q61+1)</f>
        <v>#N/A</v>
      </c>
      <c r="S61" s="45" t="e">
        <f>IF(R61=0,VLOOKUP($B60,Increments!$B$1:$E$170,2,FALSE),R61+1)</f>
        <v>#N/A</v>
      </c>
      <c r="T61" s="45" t="e">
        <f>IF(S61=0,VLOOKUP($B60,Increments!$B$1:$E$170,2,FALSE),S61+1)</f>
        <v>#N/A</v>
      </c>
      <c r="U61" s="45" t="e">
        <f>IF(T61=0,VLOOKUP($B60,Increments!$B$1:$E$170,2,FALSE),T61+1)</f>
        <v>#N/A</v>
      </c>
      <c r="V61" s="45" t="e">
        <f>IF(U61=0,VLOOKUP($B60,Increments!$B$1:$E$170,2,FALSE),U61+1)</f>
        <v>#N/A</v>
      </c>
      <c r="W61" s="45" t="e">
        <f>IF(V61=0,VLOOKUP($B60,Increments!$B$1:$E$170,2,FALSE),V61+1)</f>
        <v>#N/A</v>
      </c>
    </row>
    <row r="62" spans="1:23" ht="19.5" customHeight="1" x14ac:dyDescent="0.25">
      <c r="A62" s="44" t="s">
        <v>131</v>
      </c>
      <c r="B62" s="54">
        <f>YEAR(B63)</f>
        <v>2017</v>
      </c>
      <c r="C62" s="54">
        <f t="shared" ref="C62:I62" si="130">B62+1</f>
        <v>2018</v>
      </c>
      <c r="D62" s="54">
        <f t="shared" si="130"/>
        <v>2019</v>
      </c>
      <c r="E62" s="54">
        <f t="shared" si="130"/>
        <v>2020</v>
      </c>
      <c r="F62" s="54">
        <f t="shared" si="130"/>
        <v>2021</v>
      </c>
      <c r="G62" s="54">
        <f t="shared" si="130"/>
        <v>2022</v>
      </c>
      <c r="H62" s="54">
        <f t="shared" si="130"/>
        <v>2023</v>
      </c>
      <c r="I62" s="54">
        <f t="shared" si="130"/>
        <v>2024</v>
      </c>
      <c r="J62" s="54">
        <f t="shared" ref="J62" si="131">I62+1</f>
        <v>2025</v>
      </c>
      <c r="K62" s="54">
        <f t="shared" ref="K62" si="132">J62+1</f>
        <v>2026</v>
      </c>
      <c r="L62" s="54">
        <f t="shared" ref="L62" si="133">K62+1</f>
        <v>2027</v>
      </c>
      <c r="M62" s="47"/>
      <c r="O62" s="44" t="s">
        <v>131</v>
      </c>
      <c r="P62" s="54">
        <f>YEAR(P63)</f>
        <v>2017</v>
      </c>
      <c r="Q62" s="54">
        <f t="shared" ref="Q62" si="134">P62+1</f>
        <v>2018</v>
      </c>
      <c r="R62" s="54">
        <f t="shared" ref="R62" si="135">Q62+1</f>
        <v>2019</v>
      </c>
      <c r="S62" s="54">
        <f t="shared" ref="S62" si="136">R62+1</f>
        <v>2020</v>
      </c>
      <c r="T62" s="54">
        <f t="shared" ref="T62" si="137">S62+1</f>
        <v>2021</v>
      </c>
      <c r="U62" s="54">
        <f t="shared" ref="U62" si="138">T62+1</f>
        <v>2022</v>
      </c>
      <c r="V62" s="54">
        <f t="shared" ref="V62" si="139">U62+1</f>
        <v>2023</v>
      </c>
      <c r="W62" s="54">
        <f t="shared" ref="W62" si="140">V62+1</f>
        <v>2024</v>
      </c>
    </row>
    <row r="63" spans="1:23" hidden="1" outlineLevel="1" x14ac:dyDescent="0.25">
      <c r="A63" s="55" t="s">
        <v>132</v>
      </c>
      <c r="B63" s="145">
        <f>B$9</f>
        <v>42736</v>
      </c>
      <c r="C63" s="145">
        <f t="shared" ref="C63:L63" si="141">C$9</f>
        <v>43101</v>
      </c>
      <c r="D63" s="145">
        <f t="shared" si="141"/>
        <v>43466</v>
      </c>
      <c r="E63" s="145">
        <f t="shared" si="141"/>
        <v>43831</v>
      </c>
      <c r="F63" s="145">
        <f t="shared" si="141"/>
        <v>44197</v>
      </c>
      <c r="G63" s="145">
        <f t="shared" si="141"/>
        <v>44562</v>
      </c>
      <c r="H63" s="145">
        <f t="shared" si="141"/>
        <v>44927</v>
      </c>
      <c r="I63" s="145">
        <f t="shared" si="141"/>
        <v>45292</v>
      </c>
      <c r="J63" s="145">
        <f t="shared" si="141"/>
        <v>45658</v>
      </c>
      <c r="K63" s="145">
        <f t="shared" si="141"/>
        <v>46023</v>
      </c>
      <c r="L63" s="145">
        <f t="shared" si="141"/>
        <v>46388</v>
      </c>
      <c r="O63" s="55" t="s">
        <v>132</v>
      </c>
      <c r="P63" s="145">
        <f>P$9</f>
        <v>42736</v>
      </c>
      <c r="Q63" s="145">
        <f t="shared" ref="Q63:W63" si="142">Q$9</f>
        <v>43101</v>
      </c>
      <c r="R63" s="145">
        <f t="shared" si="142"/>
        <v>43466</v>
      </c>
      <c r="S63" s="145">
        <f t="shared" si="142"/>
        <v>43831</v>
      </c>
      <c r="T63" s="145">
        <f t="shared" si="142"/>
        <v>44197</v>
      </c>
      <c r="U63" s="145">
        <f t="shared" si="142"/>
        <v>44562</v>
      </c>
      <c r="V63" s="145">
        <f t="shared" si="142"/>
        <v>44927</v>
      </c>
      <c r="W63" s="145">
        <f t="shared" si="142"/>
        <v>45292</v>
      </c>
    </row>
    <row r="64" spans="1:23" hidden="1" outlineLevel="1" x14ac:dyDescent="0.25">
      <c r="A64" s="56" t="s">
        <v>133</v>
      </c>
      <c r="B64" s="49">
        <f>B59</f>
        <v>0</v>
      </c>
      <c r="C64" s="49">
        <f>B59</f>
        <v>0</v>
      </c>
      <c r="D64" s="49" t="e">
        <f t="shared" ref="D64:G64" si="143">C82</f>
        <v>#N/A</v>
      </c>
      <c r="E64" s="49" t="e">
        <f t="shared" si="143"/>
        <v>#N/A</v>
      </c>
      <c r="F64" s="49" t="e">
        <f t="shared" si="143"/>
        <v>#N/A</v>
      </c>
      <c r="G64" s="49" t="e">
        <f t="shared" si="143"/>
        <v>#N/A</v>
      </c>
      <c r="H64" s="49" t="e">
        <f t="shared" ref="H64" si="144">G82</f>
        <v>#N/A</v>
      </c>
      <c r="I64" s="49" t="e">
        <f t="shared" ref="I64" si="145">H82</f>
        <v>#N/A</v>
      </c>
      <c r="J64" s="49" t="e">
        <f t="shared" ref="J64" si="146">I82</f>
        <v>#N/A</v>
      </c>
      <c r="K64" s="49" t="e">
        <f t="shared" ref="K64" si="147">J82</f>
        <v>#N/A</v>
      </c>
      <c r="L64" s="49" t="e">
        <f t="shared" ref="L64" si="148">K82</f>
        <v>#N/A</v>
      </c>
      <c r="O64" s="56" t="s">
        <v>133</v>
      </c>
      <c r="P64" s="49">
        <f>P59</f>
        <v>0</v>
      </c>
      <c r="Q64" s="49">
        <f>P82</f>
        <v>0</v>
      </c>
      <c r="R64" s="49">
        <f t="shared" ref="R64" si="149">Q82</f>
        <v>0</v>
      </c>
      <c r="S64" s="49">
        <f t="shared" ref="S64" si="150">R82</f>
        <v>0</v>
      </c>
      <c r="T64" s="49">
        <f t="shared" ref="T64" si="151">S82</f>
        <v>0</v>
      </c>
      <c r="U64" s="49">
        <f t="shared" ref="U64" si="152">T82</f>
        <v>0</v>
      </c>
      <c r="V64" s="49">
        <f t="shared" ref="V64" si="153">U82</f>
        <v>0</v>
      </c>
      <c r="W64" s="49">
        <f t="shared" ref="W64" si="154">V82</f>
        <v>0</v>
      </c>
    </row>
    <row r="65" spans="1:23" hidden="1" outlineLevel="1" x14ac:dyDescent="0.25">
      <c r="A65" s="56" t="s">
        <v>134</v>
      </c>
      <c r="B65" s="45">
        <f t="shared" ref="B65:L65" si="155">IF(OR(B69&lt;=B63,$B57&lt;=B63,B63&lt;$B56),0,(IF((OR(B75&lt;$B57,B69&lt;$B57)),(IF(B69&lt;=B75,(ABS(B63-B69)),(ABS(B63-B75)))),(ABS(B63-$B57)))))</f>
        <v>0</v>
      </c>
      <c r="C65" s="45">
        <f t="shared" si="155"/>
        <v>0</v>
      </c>
      <c r="D65" s="45">
        <f t="shared" si="155"/>
        <v>0</v>
      </c>
      <c r="E65" s="45">
        <f t="shared" si="155"/>
        <v>0</v>
      </c>
      <c r="F65" s="45">
        <f t="shared" si="155"/>
        <v>0</v>
      </c>
      <c r="G65" s="45">
        <f t="shared" si="155"/>
        <v>0</v>
      </c>
      <c r="H65" s="45">
        <f t="shared" si="155"/>
        <v>0</v>
      </c>
      <c r="I65" s="45">
        <f t="shared" si="155"/>
        <v>0</v>
      </c>
      <c r="J65" s="45">
        <f t="shared" si="155"/>
        <v>0</v>
      </c>
      <c r="K65" s="45">
        <f t="shared" si="155"/>
        <v>0</v>
      </c>
      <c r="L65" s="45">
        <f t="shared" si="155"/>
        <v>0</v>
      </c>
      <c r="O65" s="56" t="s">
        <v>134</v>
      </c>
      <c r="P65" s="45">
        <f t="shared" ref="P65:W65" si="156">IF(OR(P69&lt;=P63,$B57&lt;=P63,P63&lt;$B56),0,(IF((OR(P75&lt;$B57,P69&lt;$B57)),(IF(P69&lt;=P75,(ABS(P63-P69)),(ABS(P63-P75)))),(ABS(P63-$B57)))))</f>
        <v>0</v>
      </c>
      <c r="Q65" s="45">
        <f t="shared" si="156"/>
        <v>0</v>
      </c>
      <c r="R65" s="45">
        <f t="shared" si="156"/>
        <v>0</v>
      </c>
      <c r="S65" s="45">
        <f t="shared" si="156"/>
        <v>0</v>
      </c>
      <c r="T65" s="45">
        <f t="shared" si="156"/>
        <v>0</v>
      </c>
      <c r="U65" s="45">
        <f t="shared" si="156"/>
        <v>0</v>
      </c>
      <c r="V65" s="45">
        <f t="shared" si="156"/>
        <v>0</v>
      </c>
      <c r="W65" s="45">
        <f t="shared" si="156"/>
        <v>0</v>
      </c>
    </row>
    <row r="66" spans="1:23" hidden="1" outlineLevel="1" x14ac:dyDescent="0.25">
      <c r="A66" s="57" t="s">
        <v>166</v>
      </c>
      <c r="B66" s="58">
        <f t="shared" ref="B66:H66" si="157">IFERROR(((B64/B$18*B65)),0)</f>
        <v>0</v>
      </c>
      <c r="C66" s="58">
        <f t="shared" si="157"/>
        <v>0</v>
      </c>
      <c r="D66" s="58">
        <f t="shared" si="157"/>
        <v>0</v>
      </c>
      <c r="E66" s="58">
        <f t="shared" si="157"/>
        <v>0</v>
      </c>
      <c r="F66" s="58">
        <f t="shared" si="157"/>
        <v>0</v>
      </c>
      <c r="G66" s="58">
        <f t="shared" si="157"/>
        <v>0</v>
      </c>
      <c r="H66" s="58">
        <f t="shared" si="157"/>
        <v>0</v>
      </c>
      <c r="I66" s="58">
        <f t="shared" ref="I66:L66" si="158">IFERROR(((I64/I$18*I65)),0)</f>
        <v>0</v>
      </c>
      <c r="J66" s="58">
        <f t="shared" si="158"/>
        <v>0</v>
      </c>
      <c r="K66" s="58">
        <f t="shared" si="158"/>
        <v>0</v>
      </c>
      <c r="L66" s="58">
        <f t="shared" si="158"/>
        <v>0</v>
      </c>
      <c r="M66" s="47"/>
      <c r="O66" s="57" t="s">
        <v>166</v>
      </c>
      <c r="P66" s="58"/>
      <c r="Q66" s="58"/>
      <c r="R66" s="58"/>
      <c r="S66" s="58"/>
      <c r="T66" s="58"/>
      <c r="U66" s="58"/>
      <c r="V66" s="58"/>
      <c r="W66" s="58"/>
    </row>
    <row r="67" spans="1:23" hidden="1" outlineLevel="1" x14ac:dyDescent="0.25">
      <c r="A67" s="57" t="s">
        <v>165</v>
      </c>
      <c r="B67" s="58">
        <f>IF(B65=0,0,(IF(AND((((B66/26.089)*2)*0.175)&lt;1370.3),((B66/26.089)*2)*0.175,1370.3)))</f>
        <v>0</v>
      </c>
      <c r="C67" s="58">
        <f t="shared" ref="C67:H67" si="159">IF(C65=0,0,(IF(AND((((C66/26.089)*2)*0.175)&lt;1370.3),((C66/26.089)*2)*0.175,1370.3)))</f>
        <v>0</v>
      </c>
      <c r="D67" s="58">
        <f t="shared" si="159"/>
        <v>0</v>
      </c>
      <c r="E67" s="58">
        <f t="shared" si="159"/>
        <v>0</v>
      </c>
      <c r="F67" s="58">
        <f t="shared" si="159"/>
        <v>0</v>
      </c>
      <c r="G67" s="58">
        <f t="shared" si="159"/>
        <v>0</v>
      </c>
      <c r="H67" s="58">
        <f t="shared" si="159"/>
        <v>0</v>
      </c>
      <c r="I67" s="58">
        <f t="shared" ref="I67:L67" si="160">IF(I65=0,0,(IF(AND((((I66/26.089)*2)*0.175)&lt;1370.3),((I66/26.089)*2)*0.175,1370.3)))</f>
        <v>0</v>
      </c>
      <c r="J67" s="58">
        <f t="shared" si="160"/>
        <v>0</v>
      </c>
      <c r="K67" s="58">
        <f t="shared" si="160"/>
        <v>0</v>
      </c>
      <c r="L67" s="58">
        <f t="shared" si="160"/>
        <v>0</v>
      </c>
      <c r="M67" s="47"/>
      <c r="O67" s="57" t="s">
        <v>165</v>
      </c>
      <c r="P67" s="58"/>
      <c r="Q67" s="58"/>
      <c r="R67" s="58"/>
      <c r="S67" s="58"/>
      <c r="T67" s="58"/>
      <c r="U67" s="58"/>
      <c r="V67" s="58"/>
      <c r="W67" s="58"/>
    </row>
    <row r="68" spans="1:23" hidden="1" outlineLevel="1" x14ac:dyDescent="0.25">
      <c r="A68" s="56"/>
      <c r="B68" s="49"/>
      <c r="C68" s="49"/>
      <c r="D68" s="49"/>
      <c r="E68" s="49"/>
      <c r="F68" s="49"/>
      <c r="G68" s="49"/>
      <c r="H68" s="49"/>
      <c r="I68" s="49"/>
      <c r="J68" s="49"/>
      <c r="K68" s="49"/>
      <c r="L68" s="49"/>
      <c r="M68" s="47"/>
      <c r="O68" s="56"/>
      <c r="P68" s="49"/>
      <c r="Q68" s="49"/>
      <c r="R68" s="49"/>
      <c r="S68" s="49"/>
      <c r="T68" s="49"/>
      <c r="U68" s="49"/>
      <c r="V68" s="49"/>
      <c r="W68" s="49"/>
    </row>
    <row r="69" spans="1:23" hidden="1" outlineLevel="1" x14ac:dyDescent="0.25">
      <c r="A69" s="55" t="s">
        <v>135</v>
      </c>
      <c r="B69" s="46">
        <f>IF(B63&lt;=(DATE(YEAR(B63),MONTH($B56),DAY($B56))),(DATE(YEAR(B63),MONTH($B56),DAY($B56))),(DATE(YEAR(B63)+1,MONTH($B56),DAY($B56))))</f>
        <v>43100</v>
      </c>
      <c r="C69" s="46">
        <f t="shared" ref="C69:I69" si="161">(DATE(YEAR(B69)+1,MONTH($B56),DAY($B56)))</f>
        <v>43100</v>
      </c>
      <c r="D69" s="46">
        <f t="shared" si="161"/>
        <v>43100</v>
      </c>
      <c r="E69" s="46">
        <f t="shared" si="161"/>
        <v>43100</v>
      </c>
      <c r="F69" s="46">
        <f t="shared" si="161"/>
        <v>43100</v>
      </c>
      <c r="G69" s="46">
        <f t="shared" si="161"/>
        <v>43100</v>
      </c>
      <c r="H69" s="46">
        <f t="shared" si="161"/>
        <v>43100</v>
      </c>
      <c r="I69" s="46">
        <f t="shared" si="161"/>
        <v>43100</v>
      </c>
      <c r="J69" s="46">
        <f t="shared" ref="J69" si="162">(DATE(YEAR(I69)+1,MONTH($B56),DAY($B56)))</f>
        <v>43100</v>
      </c>
      <c r="K69" s="46">
        <f t="shared" ref="K69" si="163">(DATE(YEAR(J69)+1,MONTH($B56),DAY($B56)))</f>
        <v>43100</v>
      </c>
      <c r="L69" s="46">
        <f t="shared" ref="L69" si="164">(DATE(YEAR(K69)+1,MONTH($B56),DAY($B56)))</f>
        <v>43100</v>
      </c>
      <c r="M69" s="47"/>
      <c r="O69" s="55" t="s">
        <v>135</v>
      </c>
      <c r="P69" s="46">
        <f>IF(P63&lt;=(DATE(YEAR(P63),MONTH($B56),DAY($B56))),(DATE(YEAR(P63),MONTH($B56),DAY($B56))),(DATE(YEAR(P63)+1,MONTH($B56),DAY($B56))))</f>
        <v>43100</v>
      </c>
      <c r="Q69" s="46">
        <f>(DATE(YEAR(P69)+1,MONTH($P56),DAY($P56)))</f>
        <v>43100</v>
      </c>
      <c r="R69" s="46">
        <f t="shared" ref="R69:W69" si="165">(DATE(YEAR(Q69)+1,MONTH($P56),DAY($P56)))</f>
        <v>43100</v>
      </c>
      <c r="S69" s="46">
        <f t="shared" si="165"/>
        <v>43100</v>
      </c>
      <c r="T69" s="46">
        <f t="shared" si="165"/>
        <v>43100</v>
      </c>
      <c r="U69" s="46">
        <f t="shared" si="165"/>
        <v>43100</v>
      </c>
      <c r="V69" s="46">
        <f t="shared" si="165"/>
        <v>43100</v>
      </c>
      <c r="W69" s="46">
        <f t="shared" si="165"/>
        <v>43100</v>
      </c>
    </row>
    <row r="70" spans="1:23" hidden="1" outlineLevel="1" x14ac:dyDescent="0.25">
      <c r="A70" s="56" t="s">
        <v>133</v>
      </c>
      <c r="B70" s="49">
        <f>B59</f>
        <v>0</v>
      </c>
      <c r="C70" s="49" t="e">
        <f>VLOOKUP(C60,(IF(OR('4.ACU Salaries '!$I$12="Casual (16.5%)",'4.ACU Salaries '!$I$12="Casual (30%)"),('Salary Schedule'!$A$67:$I$184),('Salary Schedule'!$A$5:$I$71))),((HLOOKUP(B$15,'Salary Schedule'!$B$4:$I$5,2,FALSE))),FALSE)</f>
        <v>#N/A</v>
      </c>
      <c r="D70" s="49" t="e">
        <f>VLOOKUP(D60,(IF(OR('4.ACU Salaries '!$I$12="Casual (16.5%)",'4.ACU Salaries '!$I$12="Casual (30%)"),('Salary Schedule'!$A$67:$I$184),('Salary Schedule'!$A$5:$I$71))),((HLOOKUP(C$15,'Salary Schedule'!$B$4:$I$5,2,FALSE))),FALSE)</f>
        <v>#N/A</v>
      </c>
      <c r="E70" s="49" t="e">
        <f>VLOOKUP(E60,(IF(OR('4.ACU Salaries '!$I$12="Casual (16.5%)",'4.ACU Salaries '!$I$12="Casual (30%)"),('Salary Schedule'!$A$67:$I$184),('Salary Schedule'!$A$5:$I$71))),((HLOOKUP(D$15,'Salary Schedule'!$B$4:$I$5,2,FALSE))),FALSE)</f>
        <v>#N/A</v>
      </c>
      <c r="F70" s="49" t="e">
        <f>VLOOKUP(F60,(IF(OR('4.ACU Salaries '!$I$12="Casual (16.5%)",'4.ACU Salaries '!$I$12="Casual (30%)"),('Salary Schedule'!$A$67:$I$184),('Salary Schedule'!$A$5:$I$71))),((HLOOKUP(E$15,'Salary Schedule'!$B$4:$I$5,2,FALSE))),FALSE)</f>
        <v>#N/A</v>
      </c>
      <c r="G70" s="49" t="e">
        <f>VLOOKUP(G60,(IF(OR('4.ACU Salaries '!$I$12="Casual (16.5%)",'4.ACU Salaries '!$I$12="Casual (30%)"),('Salary Schedule'!$A$67:$M$184),('Salary Schedule'!$A$5:$M$71))),((HLOOKUP(F$15,'Salary Schedule'!$B$4:$M$5,2,FALSE))),FALSE)</f>
        <v>#N/A</v>
      </c>
      <c r="H70" s="49" t="e">
        <f>VLOOKUP(H60,(IF(OR('4.ACU Salaries '!$I$12="Casual (16.5%)",'4.ACU Salaries '!$I$12="Casual (30%)"),('Salary Schedule'!$A$67:$M$184),('Salary Schedule'!$A$5:$M$71))),((HLOOKUP(G$15,'Salary Schedule'!$B$4:$M$5,2,FALSE))),FALSE)</f>
        <v>#N/A</v>
      </c>
      <c r="I70" s="49" t="e">
        <f>VLOOKUP(I60,(IF(OR('4.ACU Salaries '!$I$12="Casual (16.5%)",'4.ACU Salaries '!$I$12="Casual (30%)"),('Salary Schedule'!$A$67:$M$184),('Salary Schedule'!$A$5:$M$71))),((HLOOKUP(H$15,'Salary Schedule'!$B$4:$M$5,2,FALSE))),FALSE)</f>
        <v>#N/A</v>
      </c>
      <c r="J70" s="49" t="e">
        <f>VLOOKUP(J60,(IF(OR('4.ACU Salaries '!$I$12="Casual (16.5%)",'4.ACU Salaries '!$I$12="Casual (30%)"),('Salary Schedule'!$A$67:$M$184),('Salary Schedule'!$A$5:$M$71))),((HLOOKUP(I$15,'Salary Schedule'!$B$4:$M$5,2,FALSE))),FALSE)</f>
        <v>#N/A</v>
      </c>
      <c r="K70" s="49" t="e">
        <f>VLOOKUP(K60,(IF(OR('4.ACU Salaries '!$I$12="Casual (16.5%)",'4.ACU Salaries '!$I$12="Casual (30%)"),('Salary Schedule'!$A$67:$M$184),('Salary Schedule'!$A$5:$M$71))),((HLOOKUP(J$15,'Salary Schedule'!$B$4:$M$5,2,FALSE))),FALSE)</f>
        <v>#N/A</v>
      </c>
      <c r="L70" s="49" t="e">
        <f>VLOOKUP(L60,(IF(OR('4.ACU Salaries '!$I$12="Casual (16.5%)",'4.ACU Salaries '!$I$12="Casual (30%)"),('Salary Schedule'!$A$67:$M$184),('Salary Schedule'!$A$5:$M$71))),((HLOOKUP(K$15,'Salary Schedule'!$B$4:$M$5,2,FALSE))),FALSE)</f>
        <v>#N/A</v>
      </c>
      <c r="M70" s="47"/>
      <c r="O70" s="56" t="s">
        <v>133</v>
      </c>
      <c r="P70" s="49">
        <f>$P$59</f>
        <v>0</v>
      </c>
      <c r="Q70" s="49">
        <f t="shared" ref="Q70:W70" si="166">$P$59</f>
        <v>0</v>
      </c>
      <c r="R70" s="49">
        <f t="shared" si="166"/>
        <v>0</v>
      </c>
      <c r="S70" s="49">
        <f t="shared" si="166"/>
        <v>0</v>
      </c>
      <c r="T70" s="49">
        <f t="shared" si="166"/>
        <v>0</v>
      </c>
      <c r="U70" s="49">
        <f t="shared" si="166"/>
        <v>0</v>
      </c>
      <c r="V70" s="49">
        <f t="shared" si="166"/>
        <v>0</v>
      </c>
      <c r="W70" s="49">
        <f t="shared" si="166"/>
        <v>0</v>
      </c>
    </row>
    <row r="71" spans="1:23" hidden="1" outlineLevel="1" x14ac:dyDescent="0.25">
      <c r="A71" s="56" t="s">
        <v>134</v>
      </c>
      <c r="B71" s="45">
        <f t="shared" ref="B71:H71" si="167">IF(OR(B75&lt;=$B56,$B57&lt;=B69,B75&lt;=B69),0,(IF(B75&lt;$B57,(ABS(B69-B75)),(ABS(B69-$B57)))))</f>
        <v>0</v>
      </c>
      <c r="C71" s="45">
        <f>IF(OR(C75&lt;=$B56,$B57&lt;=C69,C75&lt;=C69),0,(IF(C75&lt;$B57,(ABS(C69-C75)),(ABS(C69-$B57)))))</f>
        <v>0</v>
      </c>
      <c r="D71" s="45">
        <f t="shared" si="167"/>
        <v>0</v>
      </c>
      <c r="E71" s="45">
        <f t="shared" si="167"/>
        <v>0</v>
      </c>
      <c r="F71" s="45">
        <f t="shared" si="167"/>
        <v>0</v>
      </c>
      <c r="G71" s="45">
        <f t="shared" si="167"/>
        <v>0</v>
      </c>
      <c r="H71" s="45">
        <f t="shared" si="167"/>
        <v>0</v>
      </c>
      <c r="I71" s="45">
        <f t="shared" ref="I71:L71" si="168">IF(OR(I75&lt;=$B56,$B57&lt;=I69,I75&lt;=I69),0,(IF(I75&lt;$B57,(ABS(I69-I75)),(ABS(I69-$B57)))))</f>
        <v>0</v>
      </c>
      <c r="J71" s="45">
        <f t="shared" si="168"/>
        <v>0</v>
      </c>
      <c r="K71" s="45">
        <f t="shared" si="168"/>
        <v>0</v>
      </c>
      <c r="L71" s="45">
        <f t="shared" si="168"/>
        <v>0</v>
      </c>
      <c r="M71" s="47"/>
      <c r="O71" s="56" t="s">
        <v>134</v>
      </c>
      <c r="P71" s="45">
        <f>IF(OR(P75&lt;=$P56,$P57&lt;=P69,P75&lt;=P69),0,(IF(P75&lt;$P57,(ABS(P69-P75)),(ABS(P69-$P57)))))</f>
        <v>0</v>
      </c>
      <c r="Q71" s="45">
        <f t="shared" ref="Q71:W71" si="169">IF(OR(Q75&lt;=$P56,$P57&lt;=Q69,Q75&lt;=Q69),0,(IF(Q75&lt;$P57,(ABS(Q69-Q75)),(ABS(Q69-$P57)))))</f>
        <v>0</v>
      </c>
      <c r="R71" s="45">
        <f t="shared" si="169"/>
        <v>0</v>
      </c>
      <c r="S71" s="45">
        <f t="shared" si="169"/>
        <v>0</v>
      </c>
      <c r="T71" s="45">
        <f t="shared" si="169"/>
        <v>0</v>
      </c>
      <c r="U71" s="45">
        <f t="shared" si="169"/>
        <v>0</v>
      </c>
      <c r="V71" s="45">
        <f t="shared" si="169"/>
        <v>0</v>
      </c>
      <c r="W71" s="45">
        <f t="shared" si="169"/>
        <v>0</v>
      </c>
    </row>
    <row r="72" spans="1:23" hidden="1" outlineLevel="1" x14ac:dyDescent="0.25">
      <c r="A72" s="57" t="s">
        <v>166</v>
      </c>
      <c r="B72" s="58">
        <f>IFERROR(((B70/B$18*B71)),0)</f>
        <v>0</v>
      </c>
      <c r="C72" s="58">
        <f>IFERROR(((C70/C$18*C71)),0)</f>
        <v>0</v>
      </c>
      <c r="D72" s="58">
        <f t="shared" ref="D72:H72" si="170">IFERROR(((D70/D$18*D71)),0)</f>
        <v>0</v>
      </c>
      <c r="E72" s="58">
        <f t="shared" si="170"/>
        <v>0</v>
      </c>
      <c r="F72" s="58">
        <f t="shared" si="170"/>
        <v>0</v>
      </c>
      <c r="G72" s="58">
        <f t="shared" si="170"/>
        <v>0</v>
      </c>
      <c r="H72" s="58">
        <f t="shared" si="170"/>
        <v>0</v>
      </c>
      <c r="I72" s="58">
        <f t="shared" ref="I72:L72" si="171">IFERROR(((I70/I$18*I71)),0)</f>
        <v>0</v>
      </c>
      <c r="J72" s="58">
        <f t="shared" si="171"/>
        <v>0</v>
      </c>
      <c r="K72" s="58">
        <f t="shared" si="171"/>
        <v>0</v>
      </c>
      <c r="L72" s="58">
        <f t="shared" si="171"/>
        <v>0</v>
      </c>
      <c r="M72" s="47"/>
      <c r="O72" s="57" t="s">
        <v>166</v>
      </c>
      <c r="P72" s="58">
        <f>IF(P71&lt;&gt;0,P70,0)</f>
        <v>0</v>
      </c>
      <c r="Q72" s="58">
        <f>IF(Q71&lt;&gt;0,Q70,0)</f>
        <v>0</v>
      </c>
      <c r="R72" s="58">
        <f t="shared" ref="R72:W72" si="172">IF(R71&lt;&gt;0,R70,0)</f>
        <v>0</v>
      </c>
      <c r="S72" s="58">
        <f t="shared" si="172"/>
        <v>0</v>
      </c>
      <c r="T72" s="58">
        <f t="shared" si="172"/>
        <v>0</v>
      </c>
      <c r="U72" s="58">
        <f t="shared" si="172"/>
        <v>0</v>
      </c>
      <c r="V72" s="58">
        <f t="shared" si="172"/>
        <v>0</v>
      </c>
      <c r="W72" s="58">
        <f t="shared" si="172"/>
        <v>0</v>
      </c>
    </row>
    <row r="73" spans="1:23" hidden="1" outlineLevel="1" x14ac:dyDescent="0.25">
      <c r="A73" s="57" t="s">
        <v>165</v>
      </c>
      <c r="B73" s="58">
        <f>IF(B72=0,0,(IF(AND((((B72/26.089)*2)*0.175)&lt;1370.3),((B72/26.089)*2)*0.175,1370.3)))/2</f>
        <v>0</v>
      </c>
      <c r="C73" s="58">
        <f t="shared" ref="C73:L73" si="173">IF(C72=0,0,(IF(AND((((C72/26.089)*2)*0.175)&lt;1370.3),((C72/26.089)*2)*0.175,1370.3)))/2</f>
        <v>0</v>
      </c>
      <c r="D73" s="58">
        <f t="shared" si="173"/>
        <v>0</v>
      </c>
      <c r="E73" s="58">
        <f t="shared" si="173"/>
        <v>0</v>
      </c>
      <c r="F73" s="58">
        <f t="shared" si="173"/>
        <v>0</v>
      </c>
      <c r="G73" s="58">
        <f t="shared" si="173"/>
        <v>0</v>
      </c>
      <c r="H73" s="58">
        <f t="shared" si="173"/>
        <v>0</v>
      </c>
      <c r="I73" s="58">
        <f t="shared" si="173"/>
        <v>0</v>
      </c>
      <c r="J73" s="58">
        <f t="shared" si="173"/>
        <v>0</v>
      </c>
      <c r="K73" s="58">
        <f t="shared" si="173"/>
        <v>0</v>
      </c>
      <c r="L73" s="58">
        <f t="shared" si="173"/>
        <v>0</v>
      </c>
      <c r="M73" s="47"/>
      <c r="O73" s="57" t="s">
        <v>165</v>
      </c>
      <c r="P73" s="58"/>
      <c r="Q73" s="58"/>
      <c r="R73" s="58"/>
      <c r="S73" s="58"/>
      <c r="T73" s="58"/>
      <c r="U73" s="58"/>
      <c r="V73" s="58"/>
      <c r="W73" s="58"/>
    </row>
    <row r="74" spans="1:23" hidden="1" outlineLevel="1" x14ac:dyDescent="0.25">
      <c r="A74" s="56"/>
      <c r="B74" s="49"/>
      <c r="C74" s="49"/>
      <c r="D74" s="49"/>
      <c r="E74" s="49"/>
      <c r="F74" s="49"/>
      <c r="G74" s="49"/>
      <c r="H74" s="49"/>
      <c r="I74" s="49"/>
      <c r="J74" s="49"/>
      <c r="K74" s="49"/>
      <c r="L74" s="49"/>
      <c r="M74" s="47"/>
      <c r="O74" s="56"/>
      <c r="P74" s="49"/>
      <c r="Q74" s="49"/>
      <c r="R74" s="49"/>
      <c r="S74" s="49"/>
      <c r="T74" s="49"/>
      <c r="U74" s="49"/>
      <c r="V74" s="49"/>
      <c r="W74" s="49"/>
    </row>
    <row r="75" spans="1:23" hidden="1" outlineLevel="1" x14ac:dyDescent="0.25">
      <c r="A75" s="55" t="s">
        <v>187</v>
      </c>
      <c r="B75" s="46">
        <f>IF(B63&lt;=((DATE(YEAR(B56),7,1))),(DATE(YEAR(B69),MONTH($B$16),DAY($B$16))),(DATE(YEAR(B69)+1,MONTH($B$16),DAY($B$16))))</f>
        <v>43283</v>
      </c>
      <c r="C75" s="46">
        <f t="shared" ref="C75:I75" si="174">(DATE(YEAR(B75)+1,MONTH(B75),DAY(B75)))</f>
        <v>43648</v>
      </c>
      <c r="D75" s="46">
        <f t="shared" si="174"/>
        <v>44014</v>
      </c>
      <c r="E75" s="46">
        <f t="shared" si="174"/>
        <v>44379</v>
      </c>
      <c r="F75" s="46">
        <f t="shared" si="174"/>
        <v>44744</v>
      </c>
      <c r="G75" s="46">
        <f t="shared" si="174"/>
        <v>45109</v>
      </c>
      <c r="H75" s="46">
        <f t="shared" si="174"/>
        <v>45475</v>
      </c>
      <c r="I75" s="46">
        <f t="shared" si="174"/>
        <v>45840</v>
      </c>
      <c r="J75" s="46">
        <f t="shared" ref="J75" si="175">(DATE(YEAR(I75)+1,MONTH(I75),DAY(I75)))</f>
        <v>46205</v>
      </c>
      <c r="K75" s="46">
        <f t="shared" ref="K75" si="176">(DATE(YEAR(J75)+1,MONTH(J75),DAY(J75)))</f>
        <v>46570</v>
      </c>
      <c r="L75" s="46">
        <f t="shared" ref="L75" si="177">(DATE(YEAR(K75)+1,MONTH(K75),DAY(K75)))</f>
        <v>46936</v>
      </c>
      <c r="O75" s="55" t="s">
        <v>187</v>
      </c>
      <c r="P75" s="46">
        <f>IF(P63&lt;=((DATE(YEAR(P56),7,1))),(DATE(YEAR(P69),MONTH($B$16),DAY($B$16))),(DATE(YEAR(P69)+1,MONTH($B$16),DAY($B$16))))</f>
        <v>43283</v>
      </c>
      <c r="Q75" s="46">
        <f t="shared" ref="Q75" si="178">(DATE(YEAR(P75)+1,MONTH(P75),DAY(P75)))</f>
        <v>43648</v>
      </c>
      <c r="R75" s="46">
        <f t="shared" ref="R75" si="179">(DATE(YEAR(Q75)+1,MONTH(Q75),DAY(Q75)))</f>
        <v>44014</v>
      </c>
      <c r="S75" s="46">
        <f t="shared" ref="S75" si="180">(DATE(YEAR(R75)+1,MONTH(R75),DAY(R75)))</f>
        <v>44379</v>
      </c>
      <c r="T75" s="46">
        <f t="shared" ref="T75" si="181">(DATE(YEAR(S75)+1,MONTH(S75),DAY(S75)))</f>
        <v>44744</v>
      </c>
      <c r="U75" s="46">
        <f t="shared" ref="U75" si="182">(DATE(YEAR(T75)+1,MONTH(T75),DAY(T75)))</f>
        <v>45109</v>
      </c>
      <c r="V75" s="46">
        <f t="shared" ref="V75" si="183">(DATE(YEAR(U75)+1,MONTH(U75),DAY(U75)))</f>
        <v>45475</v>
      </c>
      <c r="W75" s="46">
        <f t="shared" ref="W75" si="184">(DATE(YEAR(V75)+1,MONTH(V75),DAY(V75)))</f>
        <v>45840</v>
      </c>
    </row>
    <row r="76" spans="1:23" hidden="1" outlineLevel="1" x14ac:dyDescent="0.25">
      <c r="A76" s="56" t="s">
        <v>133</v>
      </c>
      <c r="B76" s="49" t="e">
        <f>VLOOKUP((IF(B69&lt;B75,B60,B60)),(IF('4.ACU Salaries '!I12="Casual (16.5%)",('Salary Schedule'!$A$67:$I$184),('Salary Schedule'!$A$4:$I$64))),(HLOOKUP('6. Staff Calculations'!B$15,'Salary Schedule'!$B$4:$I$5,2,FALSE)),FALSE)*1.03</f>
        <v>#N/A</v>
      </c>
      <c r="C76" s="49" t="e">
        <f>VLOOKUP((IF(C69&lt;C75,C60,B60)),(IF(OR('4.ACU Salaries '!$I$12="Casual (16.5%)",'4.ACU Salaries '!$I$12="Casual (30%)"),('Salary Schedule'!$A$67:$I$184),('Salary Schedule'!$A$5:$I$64))),(HLOOKUP('6. Staff Calculations'!C$15,'Salary Schedule'!$B$4:$I$5,2,FALSE)),FALSE)</f>
        <v>#N/A</v>
      </c>
      <c r="D76" s="49" t="e">
        <f>VLOOKUP((IF(D69&lt;D75,D60,C60)),(IF(OR('4.ACU Salaries '!$I$12="Casual (16.5%)",'4.ACU Salaries '!$I$12="Casual (30%)"),('Salary Schedule'!$A$67:$I$184),('Salary Schedule'!$A$5:$I$64))),(HLOOKUP('6. Staff Calculations'!D$15,'Salary Schedule'!$B$4:$I$5,2,FALSE)),FALSE)</f>
        <v>#N/A</v>
      </c>
      <c r="E76" s="49" t="e">
        <f>VLOOKUP((IF(E69&lt;E75,E60,D60)),(IF(OR('4.ACU Salaries '!$I$12="Casual (16.5%)",'4.ACU Salaries '!$I$12="Casual (30%)"),('Salary Schedule'!$A$67:$I$184),('Salary Schedule'!$A$5:$I$64))),(HLOOKUP('6. Staff Calculations'!E$15,'Salary Schedule'!$B$4:$I$5,2,FALSE)),FALSE)</f>
        <v>#N/A</v>
      </c>
      <c r="F76" s="49" t="e">
        <f>VLOOKUP((IF(F69&lt;F75,F60,E60)),(IF(OR('4.ACU Salaries '!$I$12="Casual (16.5%)",'4.ACU Salaries '!$I$12="Casual (30%)"),('Salary Schedule'!$A$67:$I$184),('Salary Schedule'!$A$5:$I$64))),(HLOOKUP('6. Staff Calculations'!F$15,'Salary Schedule'!$B$4:$I$5,2,FALSE)),FALSE)</f>
        <v>#N/A</v>
      </c>
      <c r="G76" s="49" t="e">
        <f>VLOOKUP((IF(G69&lt;G75,G60,F60)),(IF(OR('4.ACU Salaries '!$I$12="Casual (16.5%)",'4.ACU Salaries '!$I$12="Casual (30%)"),('Salary Schedule'!$A$67:$M$184),('Salary Schedule'!$A$5:$M$64))),(HLOOKUP('6. Staff Calculations'!G$15,'Salary Schedule'!$B$4:$M$5,2,FALSE)),FALSE)</f>
        <v>#N/A</v>
      </c>
      <c r="H76" s="49" t="e">
        <f>VLOOKUP((IF(H69&lt;H75,H60,G60)),(IF(OR('4.ACU Salaries '!$I$12="Casual (16.5%)",'4.ACU Salaries '!$I$12="Casual (30%)"),('Salary Schedule'!$A$67:$M$184),('Salary Schedule'!$A$5:$M$64))),(HLOOKUP('6. Staff Calculations'!H$15,'Salary Schedule'!$B$4:$M$5,2,FALSE)),FALSE)</f>
        <v>#N/A</v>
      </c>
      <c r="I76" s="49" t="e">
        <f>VLOOKUP((IF(I69&lt;I75,I60,H60)),(IF(OR('4.ACU Salaries '!$I$12="Casual (16.5%)",'4.ACU Salaries '!$I$12="Casual (30%)"),('Salary Schedule'!$A$67:$M$184),('Salary Schedule'!$A$5:$M$64))),(HLOOKUP('6. Staff Calculations'!I$15,'Salary Schedule'!$B$4:$M$5,2,FALSE)),FALSE)</f>
        <v>#N/A</v>
      </c>
      <c r="J76" s="49" t="e">
        <f>VLOOKUP((IF(J69&lt;J75,J60,I60)),(IF(OR('4.ACU Salaries '!$I$12="Casual (16.5%)",'4.ACU Salaries '!$I$12="Casual (30%)"),('Salary Schedule'!$A$67:$M$184),('Salary Schedule'!$A$5:$M$64))),(HLOOKUP('6. Staff Calculations'!J$15,'Salary Schedule'!$B$4:$M$5,2,FALSE)),FALSE)</f>
        <v>#N/A</v>
      </c>
      <c r="K76" s="49" t="e">
        <f>VLOOKUP((IF(K69&lt;K75,K60,J60)),(IF(OR('4.ACU Salaries '!$I$12="Casual (16.5%)",'4.ACU Salaries '!$I$12="Casual (30%)"),('Salary Schedule'!$A$67:$M$184),('Salary Schedule'!$A$5:$M$64))),(HLOOKUP('6. Staff Calculations'!K$15,'Salary Schedule'!$B$4:$M$5,2,FALSE)),FALSE)</f>
        <v>#N/A</v>
      </c>
      <c r="L76" s="49" t="e">
        <f>VLOOKUP((IF(L69&lt;L75,L60,K60)),(IF(OR('4.ACU Salaries '!$I$12="Casual (16.5%)",'4.ACU Salaries '!$I$12="Casual (30%)"),('Salary Schedule'!$A$67:$M$184),('Salary Schedule'!$A$5:$M$64))),(HLOOKUP('6. Staff Calculations'!L$15,'Salary Schedule'!$B$4:$M$5,2,FALSE)),FALSE)</f>
        <v>#N/A</v>
      </c>
      <c r="O76" s="56" t="s">
        <v>133</v>
      </c>
      <c r="P76" s="49"/>
      <c r="Q76" s="49"/>
      <c r="R76" s="49"/>
      <c r="S76" s="49"/>
      <c r="T76" s="49"/>
      <c r="U76" s="49"/>
      <c r="V76" s="49"/>
      <c r="W76" s="49"/>
    </row>
    <row r="77" spans="1:23" hidden="1" outlineLevel="1" x14ac:dyDescent="0.25">
      <c r="A77" s="56" t="s">
        <v>134</v>
      </c>
      <c r="B77" s="45">
        <f t="shared" ref="B77:H77" si="185">IF(OR(B75&lt;=$B56,$B57&lt;=B75),0,(IF(B81&lt;$B57,(IF(B81&lt;=B75,(ABS(B75-B87)),(ABS(B75-B81)))),(ABS(B75-$B57)))))</f>
        <v>0</v>
      </c>
      <c r="C77" s="45">
        <f>IF(OR(C75&lt;=$B56,$B57&lt;=C75),0,(IF(C81&lt;$B57,(IF(C81&lt;=C75,(ABS(C75-C87)),(ABS(C75-C81)))),(ABS(C75-$B57)))))</f>
        <v>0</v>
      </c>
      <c r="D77" s="45">
        <f t="shared" si="185"/>
        <v>0</v>
      </c>
      <c r="E77" s="45">
        <f t="shared" si="185"/>
        <v>0</v>
      </c>
      <c r="F77" s="45">
        <f t="shared" si="185"/>
        <v>0</v>
      </c>
      <c r="G77" s="45">
        <f t="shared" si="185"/>
        <v>0</v>
      </c>
      <c r="H77" s="45">
        <f t="shared" si="185"/>
        <v>0</v>
      </c>
      <c r="I77" s="45">
        <f t="shared" ref="I77:L77" si="186">IF(OR(I75&lt;=$B56,$B57&lt;=I75),0,(IF(I81&lt;$B57,(IF(I81&lt;=I75,(ABS(I75-I87)),(ABS(I75-I81)))),(ABS(I75-$B57)))))</f>
        <v>0</v>
      </c>
      <c r="J77" s="45">
        <f t="shared" si="186"/>
        <v>0</v>
      </c>
      <c r="K77" s="45">
        <f t="shared" si="186"/>
        <v>0</v>
      </c>
      <c r="L77" s="45">
        <f t="shared" si="186"/>
        <v>0</v>
      </c>
      <c r="O77" s="56" t="s">
        <v>134</v>
      </c>
      <c r="P77" s="45"/>
      <c r="Q77" s="45"/>
      <c r="R77" s="45"/>
      <c r="S77" s="45"/>
      <c r="T77" s="45"/>
      <c r="U77" s="45"/>
      <c r="V77" s="45"/>
      <c r="W77" s="45"/>
    </row>
    <row r="78" spans="1:23" hidden="1" outlineLevel="1" x14ac:dyDescent="0.25">
      <c r="A78" s="57" t="s">
        <v>166</v>
      </c>
      <c r="B78" s="58">
        <f t="shared" ref="B78:H78" si="187">IFERROR(((B76/B$18*B77)),0)</f>
        <v>0</v>
      </c>
      <c r="C78" s="58">
        <f>IFERROR(((C76/C$18*C77)),0)</f>
        <v>0</v>
      </c>
      <c r="D78" s="58">
        <f t="shared" si="187"/>
        <v>0</v>
      </c>
      <c r="E78" s="58">
        <f t="shared" si="187"/>
        <v>0</v>
      </c>
      <c r="F78" s="58">
        <f t="shared" si="187"/>
        <v>0</v>
      </c>
      <c r="G78" s="58">
        <f t="shared" si="187"/>
        <v>0</v>
      </c>
      <c r="H78" s="58">
        <f t="shared" si="187"/>
        <v>0</v>
      </c>
      <c r="I78" s="58">
        <f t="shared" ref="I78:L78" si="188">IFERROR(((I76/I$18*I77)),0)</f>
        <v>0</v>
      </c>
      <c r="J78" s="58">
        <f t="shared" si="188"/>
        <v>0</v>
      </c>
      <c r="K78" s="58">
        <f t="shared" si="188"/>
        <v>0</v>
      </c>
      <c r="L78" s="58">
        <f t="shared" si="188"/>
        <v>0</v>
      </c>
      <c r="O78" s="57" t="s">
        <v>166</v>
      </c>
      <c r="P78" s="58"/>
      <c r="Q78" s="58"/>
      <c r="R78" s="58"/>
      <c r="S78" s="58"/>
      <c r="T78" s="58"/>
      <c r="U78" s="58"/>
      <c r="V78" s="58"/>
      <c r="W78" s="58"/>
    </row>
    <row r="79" spans="1:23" ht="13.5" hidden="1" customHeight="1" outlineLevel="1" x14ac:dyDescent="0.25">
      <c r="A79" s="57" t="s">
        <v>165</v>
      </c>
      <c r="B79" s="58">
        <f>IF(B78=0,0,(IF(AND((((B78/26.089)*2)*0.175)&lt;1370.3),((B78/26.089)*2)*0.175,1370.3)))/2</f>
        <v>0</v>
      </c>
      <c r="C79" s="58">
        <f t="shared" ref="C79:L79" si="189">IF(C78=0,0,(IF(AND((((C78/26.089)*2)*0.175)&lt;1370.3),((C78/26.089)*2)*0.175,1370.3)))/2</f>
        <v>0</v>
      </c>
      <c r="D79" s="58">
        <f t="shared" si="189"/>
        <v>0</v>
      </c>
      <c r="E79" s="58">
        <f t="shared" si="189"/>
        <v>0</v>
      </c>
      <c r="F79" s="58">
        <f t="shared" si="189"/>
        <v>0</v>
      </c>
      <c r="G79" s="58">
        <f t="shared" si="189"/>
        <v>0</v>
      </c>
      <c r="H79" s="58">
        <f t="shared" si="189"/>
        <v>0</v>
      </c>
      <c r="I79" s="58">
        <f t="shared" si="189"/>
        <v>0</v>
      </c>
      <c r="J79" s="58">
        <f t="shared" si="189"/>
        <v>0</v>
      </c>
      <c r="K79" s="58">
        <f t="shared" si="189"/>
        <v>0</v>
      </c>
      <c r="L79" s="58">
        <f t="shared" si="189"/>
        <v>0</v>
      </c>
      <c r="O79" s="57" t="s">
        <v>165</v>
      </c>
      <c r="P79" s="58"/>
      <c r="Q79" s="58"/>
      <c r="R79" s="58"/>
      <c r="S79" s="58"/>
      <c r="T79" s="58"/>
      <c r="U79" s="58"/>
      <c r="V79" s="58"/>
      <c r="W79" s="58"/>
    </row>
    <row r="80" spans="1:23" ht="13.5" hidden="1" customHeight="1" outlineLevel="1" x14ac:dyDescent="0.25">
      <c r="A80" s="56"/>
      <c r="B80" s="49"/>
      <c r="C80" s="49"/>
      <c r="D80" s="49"/>
      <c r="E80" s="49"/>
      <c r="F80" s="49"/>
      <c r="G80" s="49"/>
      <c r="H80" s="49"/>
      <c r="I80" s="49"/>
      <c r="J80" s="49"/>
      <c r="K80" s="49"/>
      <c r="L80" s="49"/>
      <c r="O80" s="56"/>
      <c r="P80" s="49"/>
      <c r="Q80" s="49"/>
      <c r="R80" s="49"/>
      <c r="S80" s="49"/>
      <c r="T80" s="49"/>
      <c r="U80" s="49"/>
      <c r="V80" s="49"/>
      <c r="W80" s="49"/>
    </row>
    <row r="81" spans="1:23" hidden="1" outlineLevel="1" x14ac:dyDescent="0.25">
      <c r="A81" s="56" t="s">
        <v>135</v>
      </c>
      <c r="B81" s="46">
        <f t="shared" ref="B81:H81" si="190">B69</f>
        <v>43100</v>
      </c>
      <c r="C81" s="46">
        <f t="shared" si="190"/>
        <v>43100</v>
      </c>
      <c r="D81" s="46">
        <f t="shared" si="190"/>
        <v>43100</v>
      </c>
      <c r="E81" s="46">
        <f t="shared" si="190"/>
        <v>43100</v>
      </c>
      <c r="F81" s="46">
        <f t="shared" si="190"/>
        <v>43100</v>
      </c>
      <c r="G81" s="46">
        <f t="shared" si="190"/>
        <v>43100</v>
      </c>
      <c r="H81" s="46">
        <f t="shared" si="190"/>
        <v>43100</v>
      </c>
      <c r="I81" s="46">
        <f t="shared" ref="I81:L81" si="191">I69</f>
        <v>43100</v>
      </c>
      <c r="J81" s="46">
        <f t="shared" si="191"/>
        <v>43100</v>
      </c>
      <c r="K81" s="46">
        <f t="shared" si="191"/>
        <v>43100</v>
      </c>
      <c r="L81" s="46">
        <f t="shared" si="191"/>
        <v>43100</v>
      </c>
      <c r="O81" s="56" t="s">
        <v>135</v>
      </c>
      <c r="P81" s="46">
        <f t="shared" ref="P81:W81" si="192">P69</f>
        <v>43100</v>
      </c>
      <c r="Q81" s="46">
        <f t="shared" si="192"/>
        <v>43100</v>
      </c>
      <c r="R81" s="46">
        <f t="shared" si="192"/>
        <v>43100</v>
      </c>
      <c r="S81" s="46">
        <f t="shared" si="192"/>
        <v>43100</v>
      </c>
      <c r="T81" s="46">
        <f t="shared" si="192"/>
        <v>43100</v>
      </c>
      <c r="U81" s="46">
        <f t="shared" si="192"/>
        <v>43100</v>
      </c>
      <c r="V81" s="46">
        <f t="shared" si="192"/>
        <v>43100</v>
      </c>
      <c r="W81" s="46">
        <f t="shared" si="192"/>
        <v>43100</v>
      </c>
    </row>
    <row r="82" spans="1:23" hidden="1" outlineLevel="1" x14ac:dyDescent="0.25">
      <c r="A82" s="56" t="s">
        <v>133</v>
      </c>
      <c r="B82" s="49" t="e">
        <f>B76</f>
        <v>#N/A</v>
      </c>
      <c r="C82" s="49" t="e">
        <f>VLOOKUP(C60,(IF(OR('4.ACU Salaries '!$I$12="Casual (16.5%)",'4.ACU Salaries '!$I$12="Casual (30%)"),('Salary Schedule'!$A$67:$I$184),('Salary Schedule'!$A$5:$I$64))),((HLOOKUP(C$15,'Salary Schedule'!$B$4:$I$5,2,FALSE))),FALSE)</f>
        <v>#N/A</v>
      </c>
      <c r="D82" s="49" t="e">
        <f>VLOOKUP(D60,(IF(OR('4.ACU Salaries '!$I$12="Casual (16.5%)",'4.ACU Salaries '!$I$12="Casual (30%)"),('Salary Schedule'!$A$67:$I$184),('Salary Schedule'!$A$5:$I$64))),((HLOOKUP(D$15,'Salary Schedule'!$B$4:$I$5,2,FALSE))),FALSE)</f>
        <v>#N/A</v>
      </c>
      <c r="E82" s="49" t="e">
        <f>VLOOKUP(E60,(IF(OR('4.ACU Salaries '!$I$12="Casual (16.5%)",'4.ACU Salaries '!$I$12="Casual (30%)"),('Salary Schedule'!$A$67:$I$184),('Salary Schedule'!$A$5:$I$64))),((HLOOKUP(E$15,'Salary Schedule'!$B$4:$I$5,2,FALSE))),FALSE)</f>
        <v>#N/A</v>
      </c>
      <c r="F82" s="49" t="e">
        <f>VLOOKUP(F60,(IF(OR('4.ACU Salaries '!$I$12="Casual (16.5%)",'4.ACU Salaries '!$I$12="Casual (30%)"),('Salary Schedule'!$A$67:$I$184),('Salary Schedule'!$A$5:$I$64))),((HLOOKUP(F$15,'Salary Schedule'!$B$4:$I$5,2,FALSE))),FALSE)</f>
        <v>#N/A</v>
      </c>
      <c r="G82" s="49" t="e">
        <f>VLOOKUP(G60,(IF(OR('4.ACU Salaries '!$I$12="Casual (16.5%)",'4.ACU Salaries '!$I$12="Casual (30%)"),('Salary Schedule'!$A$67:$M$184),('Salary Schedule'!$A$5:$M$64))),((HLOOKUP(G$15,'Salary Schedule'!$B$4:$M$5,2,FALSE))),FALSE)</f>
        <v>#N/A</v>
      </c>
      <c r="H82" s="49" t="e">
        <f>VLOOKUP(H60,(IF(OR('4.ACU Salaries '!$I$12="Casual (16.5%)",'4.ACU Salaries '!$I$12="Casual (30%)"),('Salary Schedule'!$A$67:$M$184),('Salary Schedule'!$A$5:$M$64))),((HLOOKUP(H$15,'Salary Schedule'!$B$4:$M$5,2,FALSE))),FALSE)</f>
        <v>#N/A</v>
      </c>
      <c r="I82" s="49" t="e">
        <f>VLOOKUP(I60,(IF(OR('4.ACU Salaries '!$I$12="Casual (16.5%)",'4.ACU Salaries '!$I$12="Casual (30%)"),('Salary Schedule'!$A$67:$M$184),('Salary Schedule'!$A$5:$M$64))),((HLOOKUP(I$15,'Salary Schedule'!$B$4:$M$5,2,FALSE))),FALSE)</f>
        <v>#N/A</v>
      </c>
      <c r="J82" s="49" t="e">
        <f>VLOOKUP(J60,(IF(OR('4.ACU Salaries '!$I$12="Casual (16.5%)",'4.ACU Salaries '!$I$12="Casual (30%)"),('Salary Schedule'!$A$67:$M$184),('Salary Schedule'!$A$5:$M$64))),((HLOOKUP(J$15,'Salary Schedule'!$B$4:$M$5,2,FALSE))),FALSE)</f>
        <v>#N/A</v>
      </c>
      <c r="K82" s="49" t="e">
        <f>VLOOKUP(K60,(IF(OR('4.ACU Salaries '!$I$12="Casual (16.5%)",'4.ACU Salaries '!$I$12="Casual (30%)"),('Salary Schedule'!$A$67:$M$184),('Salary Schedule'!$A$5:$M$64))),((HLOOKUP(K$15,'Salary Schedule'!$B$4:$M$5,2,FALSE))),FALSE)</f>
        <v>#N/A</v>
      </c>
      <c r="L82" s="49" t="e">
        <f>VLOOKUP(L60,(IF(OR('4.ACU Salaries '!$I$12="Casual (16.5%)",'4.ACU Salaries '!$I$12="Casual (30%)"),('Salary Schedule'!$A$67:$M$184),('Salary Schedule'!$A$5:$M$64))),((HLOOKUP(L$15,'Salary Schedule'!$B$4:$M$5,2,FALSE))),FALSE)</f>
        <v>#N/A</v>
      </c>
      <c r="O82" s="56" t="s">
        <v>133</v>
      </c>
      <c r="P82" s="49"/>
      <c r="Q82" s="49"/>
      <c r="R82" s="49"/>
      <c r="S82" s="49"/>
      <c r="T82" s="49"/>
      <c r="U82" s="49"/>
      <c r="V82" s="49"/>
      <c r="W82" s="49"/>
    </row>
    <row r="83" spans="1:23" hidden="1" outlineLevel="1" x14ac:dyDescent="0.25">
      <c r="A83" s="56" t="s">
        <v>134</v>
      </c>
      <c r="B83" s="45">
        <f>IF(OR(B81&lt;B75,B81&lt;$B56,$B57&lt;=B81),0,(IF(B87&gt;$B57,(ABS(B81-$B57)),IF(B87&lt;C75,(ABS(B81-B87)),(ABS(B81-C75))))))</f>
        <v>0</v>
      </c>
      <c r="C83" s="45">
        <f t="shared" ref="C83:H83" si="193">IF(OR(C81&lt;C75,C81&lt;$B56,$B57&lt;=C81),0,(IF(C87&gt;$B57,(ABS(C81-$B57)),IF(C87&lt;D75,(ABS(C81-C87)),(ABS(C81-D75))))))</f>
        <v>0</v>
      </c>
      <c r="D83" s="45">
        <f t="shared" si="193"/>
        <v>0</v>
      </c>
      <c r="E83" s="45">
        <f t="shared" si="193"/>
        <v>0</v>
      </c>
      <c r="F83" s="45">
        <f t="shared" si="193"/>
        <v>0</v>
      </c>
      <c r="G83" s="45">
        <f t="shared" si="193"/>
        <v>0</v>
      </c>
      <c r="H83" s="45">
        <f t="shared" si="193"/>
        <v>0</v>
      </c>
      <c r="I83" s="45">
        <f t="shared" ref="I83" si="194">IF(OR(I81&lt;I75,I81&lt;$B56,$B57&lt;=I81),0,(IF(I87&gt;$B57,(ABS(I81-$B57)),IF(I87&lt;J75,(ABS(I81-I87)),(ABS(I81-J75))))))</f>
        <v>0</v>
      </c>
      <c r="J83" s="45">
        <f t="shared" ref="J83" si="195">IF(OR(J81&lt;J75,J81&lt;$B56,$B57&lt;=J81),0,(IF(J87&gt;$B57,(ABS(J81-$B57)),IF(J87&lt;K75,(ABS(J81-J87)),(ABS(J81-K75))))))</f>
        <v>0</v>
      </c>
      <c r="K83" s="45">
        <f t="shared" ref="K83" si="196">IF(OR(K81&lt;K75,K81&lt;$B56,$B57&lt;=K81),0,(IF(K87&gt;$B57,(ABS(K81-$B57)),IF(K87&lt;L75,(ABS(K81-K87)),(ABS(K81-L75))))))</f>
        <v>0</v>
      </c>
      <c r="L83" s="45">
        <f t="shared" ref="L83" si="197">IF(OR(L81&lt;L75,L81&lt;$B56,$B57&lt;=L81),0,(IF(L87&gt;$B57,(ABS(L81-$B57)),IF(L87&lt;M75,(ABS(L81-L87)),(ABS(L81-M75))))))</f>
        <v>0</v>
      </c>
      <c r="O83" s="56" t="s">
        <v>134</v>
      </c>
      <c r="P83" s="45"/>
      <c r="Q83" s="45"/>
      <c r="R83" s="45"/>
      <c r="S83" s="45"/>
      <c r="T83" s="45"/>
      <c r="U83" s="45"/>
      <c r="V83" s="45"/>
      <c r="W83" s="45"/>
    </row>
    <row r="84" spans="1:23" hidden="1" outlineLevel="1" x14ac:dyDescent="0.25">
      <c r="A84" s="57" t="s">
        <v>166</v>
      </c>
      <c r="B84" s="58">
        <f t="shared" ref="B84:H84" si="198">IFERROR(((B82/B$18*B83)),0)</f>
        <v>0</v>
      </c>
      <c r="C84" s="58">
        <f t="shared" si="198"/>
        <v>0</v>
      </c>
      <c r="D84" s="58">
        <f t="shared" si="198"/>
        <v>0</v>
      </c>
      <c r="E84" s="58">
        <f t="shared" si="198"/>
        <v>0</v>
      </c>
      <c r="F84" s="58">
        <f t="shared" si="198"/>
        <v>0</v>
      </c>
      <c r="G84" s="58">
        <f t="shared" si="198"/>
        <v>0</v>
      </c>
      <c r="H84" s="58">
        <f t="shared" si="198"/>
        <v>0</v>
      </c>
      <c r="I84" s="58">
        <f t="shared" ref="I84:L84" si="199">IFERROR(((I82/I$18*I83)),0)</f>
        <v>0</v>
      </c>
      <c r="J84" s="58">
        <f t="shared" si="199"/>
        <v>0</v>
      </c>
      <c r="K84" s="58">
        <f t="shared" si="199"/>
        <v>0</v>
      </c>
      <c r="L84" s="58">
        <f t="shared" si="199"/>
        <v>0</v>
      </c>
      <c r="O84" s="57" t="s">
        <v>166</v>
      </c>
      <c r="P84" s="58"/>
      <c r="Q84" s="58"/>
      <c r="R84" s="58"/>
      <c r="S84" s="58"/>
      <c r="T84" s="58"/>
      <c r="U84" s="58"/>
      <c r="V84" s="58"/>
      <c r="W84" s="58"/>
    </row>
    <row r="85" spans="1:23" hidden="1" outlineLevel="1" x14ac:dyDescent="0.25">
      <c r="A85" s="57" t="s">
        <v>165</v>
      </c>
      <c r="B85" s="58">
        <f>IF(B83=0,0,(IF(AND((((B84/26.089)*2)*0.175)&lt;1370.3),((B84/26.089)*2)*0.175,1370.3)))</f>
        <v>0</v>
      </c>
      <c r="C85" s="58">
        <f t="shared" ref="C85:H85" si="200">IF(C83=0,0,(IF(AND((((C84/26.089)*2)*0.175)&lt;1370.3),((C84/26.089)*2)*0.175,1370.3)))</f>
        <v>0</v>
      </c>
      <c r="D85" s="58">
        <f t="shared" si="200"/>
        <v>0</v>
      </c>
      <c r="E85" s="58">
        <f t="shared" si="200"/>
        <v>0</v>
      </c>
      <c r="F85" s="58">
        <f t="shared" si="200"/>
        <v>0</v>
      </c>
      <c r="G85" s="58">
        <f t="shared" si="200"/>
        <v>0</v>
      </c>
      <c r="H85" s="58">
        <f t="shared" si="200"/>
        <v>0</v>
      </c>
      <c r="I85" s="58">
        <f t="shared" ref="I85:L85" si="201">IF(I83=0,0,(IF(AND((((I84/26.089)*2)*0.175)&lt;1370.3),((I84/26.089)*2)*0.175,1370.3)))</f>
        <v>0</v>
      </c>
      <c r="J85" s="58">
        <f t="shared" si="201"/>
        <v>0</v>
      </c>
      <c r="K85" s="58">
        <f t="shared" si="201"/>
        <v>0</v>
      </c>
      <c r="L85" s="58">
        <f t="shared" si="201"/>
        <v>0</v>
      </c>
      <c r="O85" s="57" t="s">
        <v>165</v>
      </c>
      <c r="P85" s="58"/>
      <c r="Q85" s="58"/>
      <c r="R85" s="58"/>
      <c r="S85" s="58"/>
      <c r="T85" s="58"/>
      <c r="U85" s="58"/>
      <c r="V85" s="58"/>
      <c r="W85" s="58"/>
    </row>
    <row r="86" spans="1:23" hidden="1" outlineLevel="1" x14ac:dyDescent="0.25">
      <c r="A86" s="56"/>
      <c r="B86" s="49"/>
      <c r="C86" s="49"/>
      <c r="D86" s="49"/>
      <c r="E86" s="49"/>
      <c r="F86" s="49"/>
      <c r="G86" s="49"/>
      <c r="H86" s="49"/>
      <c r="I86" s="49"/>
      <c r="J86" s="49"/>
      <c r="K86" s="49"/>
      <c r="L86" s="49"/>
      <c r="O86" s="56"/>
      <c r="P86" s="49"/>
      <c r="Q86" s="49"/>
      <c r="R86" s="49"/>
      <c r="S86" s="49"/>
      <c r="T86" s="49"/>
      <c r="U86" s="49"/>
      <c r="V86" s="49"/>
      <c r="W86" s="49"/>
    </row>
    <row r="87" spans="1:23" hidden="1" outlineLevel="1" x14ac:dyDescent="0.25">
      <c r="A87" s="56" t="s">
        <v>136</v>
      </c>
      <c r="B87" s="46">
        <f>IF(B89&lt;B57,B89,B57)</f>
        <v>0</v>
      </c>
      <c r="C87" s="46">
        <f>IF(C89&lt;B57,C89,B57)</f>
        <v>0</v>
      </c>
      <c r="D87" s="46">
        <f t="shared" ref="D87:I87" si="202">IF(D89&lt;$B57,D89,$B57)</f>
        <v>0</v>
      </c>
      <c r="E87" s="46">
        <f t="shared" si="202"/>
        <v>0</v>
      </c>
      <c r="F87" s="46">
        <f t="shared" si="202"/>
        <v>0</v>
      </c>
      <c r="G87" s="46">
        <f t="shared" si="202"/>
        <v>0</v>
      </c>
      <c r="H87" s="46">
        <f t="shared" si="202"/>
        <v>0</v>
      </c>
      <c r="I87" s="46">
        <f t="shared" si="202"/>
        <v>0</v>
      </c>
      <c r="J87" s="46">
        <f t="shared" ref="J87:L87" si="203">IF(J89&lt;$B57,J89,$B57)</f>
        <v>0</v>
      </c>
      <c r="K87" s="46">
        <f t="shared" si="203"/>
        <v>0</v>
      </c>
      <c r="L87" s="46">
        <f t="shared" si="203"/>
        <v>0</v>
      </c>
      <c r="O87" s="56" t="s">
        <v>136</v>
      </c>
      <c r="P87" s="46">
        <f>IF(P89&lt;P57,P89,P57)</f>
        <v>0</v>
      </c>
      <c r="Q87" s="46">
        <f>IF(Q89&lt;P57,Q89,P57)</f>
        <v>0</v>
      </c>
      <c r="R87" s="46">
        <f>IF(R89&lt;$P57,R89,$P57)</f>
        <v>0</v>
      </c>
      <c r="S87" s="46">
        <f t="shared" ref="S87:W87" si="204">IF(S89&lt;$P57,S89,$P57)</f>
        <v>0</v>
      </c>
      <c r="T87" s="46">
        <f t="shared" si="204"/>
        <v>0</v>
      </c>
      <c r="U87" s="46">
        <f t="shared" si="204"/>
        <v>0</v>
      </c>
      <c r="V87" s="46">
        <f t="shared" si="204"/>
        <v>0</v>
      </c>
      <c r="W87" s="46">
        <f t="shared" si="204"/>
        <v>0</v>
      </c>
    </row>
    <row r="88" spans="1:23" hidden="1" outlineLevel="1" x14ac:dyDescent="0.25">
      <c r="A88" s="56"/>
      <c r="B88" s="49"/>
      <c r="C88" s="49"/>
      <c r="D88" s="49"/>
      <c r="E88" s="49"/>
      <c r="F88" s="49"/>
      <c r="G88" s="49"/>
      <c r="H88" s="49"/>
      <c r="I88" s="49"/>
      <c r="J88" s="49"/>
      <c r="K88" s="49"/>
      <c r="L88" s="49"/>
      <c r="O88" s="56"/>
      <c r="P88" s="49"/>
      <c r="Q88" s="49"/>
      <c r="R88" s="49"/>
      <c r="S88" s="49"/>
      <c r="T88" s="49"/>
      <c r="U88" s="49"/>
      <c r="V88" s="49"/>
      <c r="W88" s="49"/>
    </row>
    <row r="89" spans="1:23" hidden="1" outlineLevel="1" x14ac:dyDescent="0.25">
      <c r="A89" s="56" t="s">
        <v>137</v>
      </c>
      <c r="B89" s="46">
        <f>(DATE(YEAR(B63)+1,MONTH(B63),DAY(B63)))</f>
        <v>43101</v>
      </c>
      <c r="C89" s="46">
        <f t="shared" ref="C89:H89" si="205">((DATE(YEAR(C63)+1,MONTH(C63),DAY(C63))))</f>
        <v>43466</v>
      </c>
      <c r="D89" s="46">
        <f t="shared" si="205"/>
        <v>43831</v>
      </c>
      <c r="E89" s="46">
        <f t="shared" si="205"/>
        <v>44197</v>
      </c>
      <c r="F89" s="46">
        <f t="shared" si="205"/>
        <v>44562</v>
      </c>
      <c r="G89" s="46">
        <f t="shared" si="205"/>
        <v>44927</v>
      </c>
      <c r="H89" s="46">
        <f t="shared" si="205"/>
        <v>45292</v>
      </c>
      <c r="I89" s="46">
        <f t="shared" ref="I89:L89" si="206">((DATE(YEAR(I63)+1,MONTH(I63),DAY(I63))))</f>
        <v>45658</v>
      </c>
      <c r="J89" s="46">
        <f t="shared" si="206"/>
        <v>46023</v>
      </c>
      <c r="K89" s="46">
        <f t="shared" si="206"/>
        <v>46388</v>
      </c>
      <c r="L89" s="46">
        <f t="shared" si="206"/>
        <v>46753</v>
      </c>
      <c r="O89" s="56" t="s">
        <v>137</v>
      </c>
      <c r="P89" s="46">
        <f>(DATE(YEAR(P63)+1,MONTH(P63),DAY(P63)))</f>
        <v>43101</v>
      </c>
      <c r="Q89" s="46">
        <f t="shared" ref="Q89:R89" si="207">((DATE(YEAR(Q63)+1,MONTH(Q63),DAY(Q63))))</f>
        <v>43466</v>
      </c>
      <c r="R89" s="46">
        <f t="shared" si="207"/>
        <v>43831</v>
      </c>
      <c r="S89" s="46">
        <f t="shared" ref="S89:W89" si="208">((DATE(YEAR(S63)+1,MONTH(S63),DAY(S63))))</f>
        <v>44197</v>
      </c>
      <c r="T89" s="46">
        <f t="shared" si="208"/>
        <v>44562</v>
      </c>
      <c r="U89" s="46">
        <f t="shared" si="208"/>
        <v>44927</v>
      </c>
      <c r="V89" s="46">
        <f t="shared" si="208"/>
        <v>45292</v>
      </c>
      <c r="W89" s="46">
        <f t="shared" si="208"/>
        <v>45658</v>
      </c>
    </row>
    <row r="90" spans="1:23" hidden="1" outlineLevel="1" x14ac:dyDescent="0.25">
      <c r="A90" s="56"/>
      <c r="B90" s="49"/>
      <c r="C90" s="49"/>
      <c r="D90" s="49"/>
      <c r="E90" s="49"/>
      <c r="F90" s="49"/>
      <c r="G90" s="49"/>
      <c r="H90" s="49"/>
      <c r="I90" s="49"/>
      <c r="J90" s="49"/>
      <c r="K90" s="49"/>
      <c r="L90" s="49"/>
      <c r="O90" s="56"/>
      <c r="P90" s="49"/>
      <c r="Q90" s="49"/>
      <c r="R90" s="49"/>
      <c r="S90" s="49"/>
      <c r="T90" s="49"/>
      <c r="U90" s="49"/>
      <c r="V90" s="49"/>
      <c r="W90" s="49"/>
    </row>
    <row r="91" spans="1:23" collapsed="1" x14ac:dyDescent="0.25">
      <c r="A91" s="44" t="s">
        <v>138</v>
      </c>
      <c r="B91" s="59">
        <f t="shared" ref="B91:H91" si="209">B77+B71+B65+B83</f>
        <v>0</v>
      </c>
      <c r="C91" s="59">
        <f t="shared" si="209"/>
        <v>0</v>
      </c>
      <c r="D91" s="59">
        <f t="shared" si="209"/>
        <v>0</v>
      </c>
      <c r="E91" s="59">
        <f t="shared" si="209"/>
        <v>0</v>
      </c>
      <c r="F91" s="59">
        <f t="shared" si="209"/>
        <v>0</v>
      </c>
      <c r="G91" s="59">
        <f t="shared" si="209"/>
        <v>0</v>
      </c>
      <c r="H91" s="59">
        <f t="shared" si="209"/>
        <v>0</v>
      </c>
      <c r="I91" s="59">
        <f t="shared" ref="I91:L91" si="210">I77+I71+I65+I83</f>
        <v>0</v>
      </c>
      <c r="J91" s="59">
        <f>J77+J71+J65+J83</f>
        <v>0</v>
      </c>
      <c r="K91" s="59">
        <f>K77+K71+K65+K83</f>
        <v>0</v>
      </c>
      <c r="L91" s="59">
        <f t="shared" si="210"/>
        <v>0</v>
      </c>
      <c r="O91" s="44" t="s">
        <v>138</v>
      </c>
      <c r="P91" s="59">
        <f t="shared" ref="P91:W91" si="211">P77+P71+P65+P83</f>
        <v>0</v>
      </c>
      <c r="Q91" s="59">
        <f t="shared" si="211"/>
        <v>0</v>
      </c>
      <c r="R91" s="59">
        <f t="shared" si="211"/>
        <v>0</v>
      </c>
      <c r="S91" s="59">
        <f t="shared" si="211"/>
        <v>0</v>
      </c>
      <c r="T91" s="59">
        <f t="shared" si="211"/>
        <v>0</v>
      </c>
      <c r="U91" s="59">
        <f t="shared" si="211"/>
        <v>0</v>
      </c>
      <c r="V91" s="59">
        <f t="shared" si="211"/>
        <v>0</v>
      </c>
      <c r="W91" s="59">
        <f t="shared" si="211"/>
        <v>0</v>
      </c>
    </row>
    <row r="92" spans="1:23" x14ac:dyDescent="0.25">
      <c r="A92" s="44">
        <v>1</v>
      </c>
      <c r="B92" s="59">
        <f t="shared" ref="B92" si="212">(B78+B72+B66+B84+B73+B79+B67)*$B58</f>
        <v>0</v>
      </c>
      <c r="C92" s="59">
        <f t="shared" ref="C92:F92" si="213">(C78+C72+C66+C84+C73+C79+C67+C85)*$B58</f>
        <v>0</v>
      </c>
      <c r="D92" s="59">
        <f t="shared" si="213"/>
        <v>0</v>
      </c>
      <c r="E92" s="59">
        <f t="shared" si="213"/>
        <v>0</v>
      </c>
      <c r="F92" s="59">
        <f t="shared" si="213"/>
        <v>0</v>
      </c>
      <c r="G92" s="59">
        <f>(G78+G72+G66+G84+G73+G79+G67+G85)*$B58</f>
        <v>0</v>
      </c>
      <c r="H92" s="59">
        <f t="shared" ref="H92:I92" si="214">(H78+H72+H66+H84+H73+H79+H67+H85)*$B58</f>
        <v>0</v>
      </c>
      <c r="I92" s="59">
        <f t="shared" si="214"/>
        <v>0</v>
      </c>
      <c r="J92" s="59">
        <f t="shared" ref="J92:L92" si="215">(J78+J72+J66+J84+J73+J79+J67+J85)*$B58</f>
        <v>0</v>
      </c>
      <c r="K92" s="59">
        <f t="shared" si="215"/>
        <v>0</v>
      </c>
      <c r="L92" s="59">
        <f t="shared" si="215"/>
        <v>0</v>
      </c>
      <c r="O92" s="44">
        <v>1</v>
      </c>
      <c r="P92" s="59">
        <f>(P78+P72+P66+P84+P73+P79+P67)*$P58</f>
        <v>0</v>
      </c>
      <c r="Q92" s="59">
        <f t="shared" ref="Q92:W92" si="216">(Q78+Q72+Q66+Q84+Q73+Q79+Q67)*$P58</f>
        <v>0</v>
      </c>
      <c r="R92" s="59">
        <f t="shared" si="216"/>
        <v>0</v>
      </c>
      <c r="S92" s="59">
        <f t="shared" si="216"/>
        <v>0</v>
      </c>
      <c r="T92" s="59">
        <f t="shared" si="216"/>
        <v>0</v>
      </c>
      <c r="U92" s="59">
        <f t="shared" si="216"/>
        <v>0</v>
      </c>
      <c r="V92" s="59">
        <f t="shared" si="216"/>
        <v>0</v>
      </c>
      <c r="W92" s="59">
        <f t="shared" si="216"/>
        <v>0</v>
      </c>
    </row>
    <row r="93" spans="1:23" x14ac:dyDescent="0.25">
      <c r="A93" s="60"/>
      <c r="O93" s="60"/>
    </row>
    <row r="94" spans="1:23" x14ac:dyDescent="0.25">
      <c r="A94" s="61" t="s">
        <v>139</v>
      </c>
      <c r="B94" s="61" t="e">
        <f>VLOOKUP('6. Staff Calculations'!B99,Increments!B$1:D$155,3,FALSE)</f>
        <v>#N/A</v>
      </c>
      <c r="C94" s="61" t="e">
        <f>IF(B94="ARC","No",'4.ACU Salaries '!$M$13)</f>
        <v>#N/A</v>
      </c>
      <c r="D94" s="61"/>
      <c r="E94" s="61"/>
      <c r="F94" s="61"/>
      <c r="G94" s="61"/>
      <c r="H94" s="61"/>
      <c r="I94" s="61"/>
      <c r="J94" s="61"/>
      <c r="K94" s="61"/>
      <c r="L94" s="61"/>
      <c r="O94" s="61" t="s">
        <v>139</v>
      </c>
      <c r="P94" s="61" t="e">
        <f>VLOOKUP('6. Staff Calculations'!P99,Increments!Q$1:S$155,3,FALSE)</f>
        <v>#N/A</v>
      </c>
      <c r="Q94" s="61" t="e">
        <f>IF(P94="ARC","No",'4.ACU Salaries '!$M$13)</f>
        <v>#N/A</v>
      </c>
      <c r="R94" s="61"/>
      <c r="S94" s="61"/>
      <c r="T94" s="61"/>
      <c r="U94" s="61"/>
      <c r="V94" s="61"/>
      <c r="W94" s="61"/>
    </row>
    <row r="95" spans="1:23" x14ac:dyDescent="0.25">
      <c r="A95" s="62" t="s">
        <v>96</v>
      </c>
      <c r="B95" s="63">
        <f>'4.ACU Salaries '!$K$13</f>
        <v>0</v>
      </c>
      <c r="C95" s="63"/>
      <c r="D95" s="63"/>
      <c r="E95" s="63"/>
      <c r="F95" s="63"/>
      <c r="G95" s="63"/>
      <c r="H95" s="63"/>
      <c r="I95" s="63"/>
      <c r="J95" s="63"/>
      <c r="K95" s="63"/>
      <c r="L95" s="63"/>
      <c r="O95" s="62" t="s">
        <v>96</v>
      </c>
      <c r="P95" s="63">
        <f>'4.ACU Salaries '!$K$44</f>
        <v>0</v>
      </c>
      <c r="Q95" s="63"/>
      <c r="R95" s="63"/>
      <c r="S95" s="63"/>
      <c r="T95" s="63"/>
      <c r="U95" s="63"/>
      <c r="V95" s="63"/>
      <c r="W95" s="63"/>
    </row>
    <row r="96" spans="1:23" x14ac:dyDescent="0.25">
      <c r="A96" s="62" t="s">
        <v>97</v>
      </c>
      <c r="B96" s="63">
        <f>'4.ACU Salaries '!$L$13</f>
        <v>0</v>
      </c>
      <c r="C96" s="63"/>
      <c r="D96" s="63"/>
      <c r="E96" s="63"/>
      <c r="F96" s="63"/>
      <c r="G96" s="63"/>
      <c r="H96" s="63"/>
      <c r="I96" s="63"/>
      <c r="J96" s="63"/>
      <c r="K96" s="63"/>
      <c r="L96" s="63"/>
      <c r="O96" s="62" t="s">
        <v>97</v>
      </c>
      <c r="P96" s="63">
        <f>'4.ACU Salaries '!$L$44</f>
        <v>0</v>
      </c>
      <c r="Q96" s="63"/>
      <c r="R96" s="63"/>
      <c r="S96" s="63"/>
      <c r="T96" s="63"/>
      <c r="U96" s="63"/>
      <c r="V96" s="63"/>
      <c r="W96" s="63"/>
    </row>
    <row r="97" spans="1:23" x14ac:dyDescent="0.25">
      <c r="A97" s="63" t="s">
        <v>128</v>
      </c>
      <c r="B97" s="64">
        <f>'4.ACU Salaries '!$J$13</f>
        <v>0</v>
      </c>
      <c r="C97" s="63"/>
      <c r="D97" s="63"/>
      <c r="E97" s="63"/>
      <c r="F97" s="63"/>
      <c r="G97" s="63"/>
      <c r="H97" s="63"/>
      <c r="I97" s="63"/>
      <c r="J97" s="63"/>
      <c r="K97" s="63"/>
      <c r="L97" s="63"/>
      <c r="O97" s="63" t="s">
        <v>128</v>
      </c>
      <c r="P97" s="64">
        <f>'4.ACU Salaries '!$J$44</f>
        <v>0</v>
      </c>
      <c r="Q97" s="63"/>
      <c r="R97" s="63"/>
      <c r="S97" s="63"/>
      <c r="T97" s="63"/>
      <c r="U97" s="63"/>
      <c r="V97" s="63"/>
      <c r="W97" s="63"/>
    </row>
    <row r="98" spans="1:23" x14ac:dyDescent="0.25">
      <c r="A98" s="63" t="s">
        <v>80</v>
      </c>
      <c r="B98" s="35">
        <f>'4.ACU Salaries '!$P$13</f>
        <v>0</v>
      </c>
      <c r="C98" s="63"/>
      <c r="D98" s="63"/>
      <c r="E98" s="63"/>
      <c r="F98" s="63"/>
      <c r="G98" s="63"/>
      <c r="H98" s="63"/>
      <c r="I98" s="63"/>
      <c r="J98" s="63"/>
      <c r="K98" s="63"/>
      <c r="L98" s="63"/>
      <c r="O98" s="63" t="s">
        <v>80</v>
      </c>
      <c r="P98" s="35">
        <f>'4.ACU Salaries '!$P$44</f>
        <v>0</v>
      </c>
      <c r="Q98" s="63"/>
      <c r="R98" s="63"/>
      <c r="S98" s="63"/>
      <c r="T98" s="63"/>
      <c r="U98" s="63"/>
      <c r="V98" s="63"/>
      <c r="W98" s="63"/>
    </row>
    <row r="99" spans="1:23" s="52" customFormat="1" ht="39.75" customHeight="1" x14ac:dyDescent="0.25">
      <c r="A99" s="65" t="s">
        <v>129</v>
      </c>
      <c r="B99" s="66">
        <f>'4.ACU Salaries '!$E$13</f>
        <v>0</v>
      </c>
      <c r="C99" s="67" t="e">
        <f>IF((YEAR('4.ACU Salaries '!$K$13))=C101,'4.ACU Salaries '!$E$13,(IF($C94="No",$B99,(VLOOKUP(C100,Increments!$A$1:$E$169,2,FALSE)))))</f>
        <v>#N/A</v>
      </c>
      <c r="D99" s="67" t="e">
        <f>IF((YEAR('4.ACU Salaries '!$K$13))=D101,'4.ACU Salaries '!$E$13,(IF($C94="No",$B99,(VLOOKUP(D100,Increments!$A$1:$E$169,2,FALSE)))))</f>
        <v>#N/A</v>
      </c>
      <c r="E99" s="67" t="e">
        <f>IF((YEAR('4.ACU Salaries '!$K$13))=E101,'4.ACU Salaries '!$E$13,(IF($C94="No",$B99,(VLOOKUP(E100,Increments!$A$1:$E$169,2,FALSE)))))</f>
        <v>#N/A</v>
      </c>
      <c r="F99" s="67" t="e">
        <f>IF((YEAR('4.ACU Salaries '!$K$13))=F101,'4.ACU Salaries '!$E$13,(IF($C94="No",$E99,(VLOOKUP(F100,Increments!$A$1:$E$169,2,FALSE)))))</f>
        <v>#N/A</v>
      </c>
      <c r="G99" s="67" t="e">
        <f>IF((YEAR('4.ACU Salaries '!$K$13))=G101,'4.ACU Salaries '!$E$13,(IF($C94="No",$E99,(VLOOKUP(G100,Increments!$A$1:$E$169,2,FALSE)))))</f>
        <v>#N/A</v>
      </c>
      <c r="H99" s="67" t="e">
        <f>IF((YEAR('4.ACU Salaries '!$K$13))=H101,'4.ACU Salaries '!$E$13,(IF($C94="No",$E99,(VLOOKUP(H100,Increments!$A$1:$E$169,2,FALSE)))))</f>
        <v>#N/A</v>
      </c>
      <c r="I99" s="67" t="e">
        <f>IF((YEAR('4.ACU Salaries '!$K$13))=I101,'4.ACU Salaries '!$E$13,(IF($C94="No",$E99,(VLOOKUP(I100,Increments!$A$1:$E$169,2,FALSE)))))</f>
        <v>#N/A</v>
      </c>
      <c r="J99" s="67" t="e">
        <f>IF((YEAR('4.ACU Salaries '!$K$13))=J101,'4.ACU Salaries '!$E$13,(IF($C94="No",$E99,(VLOOKUP(J100,Increments!$A$1:$E$169,2,FALSE)))))</f>
        <v>#N/A</v>
      </c>
      <c r="K99" s="67" t="e">
        <f>IF((YEAR('4.ACU Salaries '!$K$13))=K101,'4.ACU Salaries '!$E$13,(IF($C94="No",$E99,(VLOOKUP(K100,Increments!$A$1:$E$169,2,FALSE)))))</f>
        <v>#N/A</v>
      </c>
      <c r="L99" s="67" t="e">
        <f>IF((YEAR('4.ACU Salaries '!$K$13))=L101,'4.ACU Salaries '!$E$13,(IF($C94="No",$E99,(VLOOKUP(L100,Increments!$A$1:$E$169,2,FALSE)))))</f>
        <v>#N/A</v>
      </c>
      <c r="O99" s="65" t="s">
        <v>129</v>
      </c>
      <c r="P99" s="66">
        <f>'4.ACU Salaries '!$E$13</f>
        <v>0</v>
      </c>
      <c r="Q99" s="67" t="e">
        <f>IF((YEAR('4.ACU Salaries '!$K$13))=Q101,'4.ACU Salaries '!$E$13,(IF($C94="No",$B99,(VLOOKUP(Q100,Increments!$A$1:$E$169,2,FALSE)))))</f>
        <v>#N/A</v>
      </c>
      <c r="R99" s="67" t="e">
        <f>IF((YEAR('4.ACU Salaries '!$K$13))=R101,'4.ACU Salaries '!$E$13,(IF($C94="No",$B99,(VLOOKUP(R100,Increments!$A$1:$E$169,2,FALSE)))))</f>
        <v>#N/A</v>
      </c>
      <c r="S99" s="67" t="e">
        <f>IF((YEAR('4.ACU Salaries '!$K$13))=S101,'4.ACU Salaries '!$E$13,(IF($C94="No",$B99,(VLOOKUP(S100,Increments!$A$1:$E$169,2,FALSE)))))</f>
        <v>#N/A</v>
      </c>
      <c r="T99" s="67" t="e">
        <f>IF((YEAR('4.ACU Salaries '!$K$13))=T101,'4.ACU Salaries '!$E$13,(IF($C94="No",$B99,(VLOOKUP(T100,Increments!$A$1:$E$169,2,FALSE)))))</f>
        <v>#N/A</v>
      </c>
      <c r="U99" s="67" t="e">
        <f>IF((YEAR('4.ACU Salaries '!$K$13))=U101,'4.ACU Salaries '!$E$13,(IF($C94="No",$B99,(VLOOKUP(U100,Increments!$A$1:$E$169,2,FALSE)))))</f>
        <v>#N/A</v>
      </c>
      <c r="V99" s="67" t="e">
        <f>IF((YEAR('4.ACU Salaries '!$K$13))=V101,'4.ACU Salaries '!$E$13,(IF($C94="No",$B99,(VLOOKUP(V100,Increments!$A$1:$E$169,2,FALSE)))))</f>
        <v>#N/A</v>
      </c>
      <c r="W99" s="67" t="e">
        <f>IF((YEAR('4.ACU Salaries '!$K$13))=W101,'4.ACU Salaries '!$E$13,(IF($C94="No",$B99,(VLOOKUP(W100,Increments!$A$1:$E$169,2,FALSE)))))</f>
        <v>#N/A</v>
      </c>
    </row>
    <row r="100" spans="1:23" x14ac:dyDescent="0.25">
      <c r="A100" s="62" t="s">
        <v>130</v>
      </c>
      <c r="B100" s="62">
        <f>IF((YEAR('4.ACU Salaries '!$K13))=B101,VLOOKUP($B99,Increments!$B$1:$E$178,2,FALSE),0)</f>
        <v>0</v>
      </c>
      <c r="C100" s="62">
        <f>IF((YEAR('4.ACU Salaries '!$K13))=C101,VLOOKUP($B99,Increments!$B$1:$E$178,2,FALSE),0)+IF(B100=0,0,B100+1)</f>
        <v>0</v>
      </c>
      <c r="D100" s="62">
        <f>IF((YEAR('4.ACU Salaries '!$K13))=D101,VLOOKUP($B99,Increments!$B$1:$E$178,2,FALSE),0)+IF(C100=0,0,C100+1)</f>
        <v>0</v>
      </c>
      <c r="E100" s="62">
        <f>IF((YEAR('4.ACU Salaries '!$K13))=E101,VLOOKUP($B99,Increments!$B$1:$E$178,2,FALSE),0)+IF(D100=0,0,D100+1)</f>
        <v>0</v>
      </c>
      <c r="F100" s="62">
        <f>IF((YEAR('4.ACU Salaries '!$K13))=F101,VLOOKUP($B99,Increments!$B$1:$E$178,2,FALSE),0)+IF(E100=0,0,E100+1)</f>
        <v>0</v>
      </c>
      <c r="G100" s="62">
        <f>IF((YEAR('4.ACU Salaries '!$K13))=G101,VLOOKUP($B99,Increments!$B$1:$E$178,2,FALSE),0)+IF(F100=0,0,F100+1)</f>
        <v>0</v>
      </c>
      <c r="H100" s="62">
        <f>IF((YEAR('4.ACU Salaries '!$K13))=H101,VLOOKUP($B99,Increments!$B$1:$E$178,2,FALSE),0)+IF(G100=0,0,G100+1)</f>
        <v>0</v>
      </c>
      <c r="I100" s="62">
        <f>IF((YEAR('4.ACU Salaries '!$K13))=I101,VLOOKUP($B99,Increments!$B$1:$E$178,2,FALSE),0)+IF(H100=0,0,H100+1)</f>
        <v>0</v>
      </c>
      <c r="J100" s="62">
        <f>IF((YEAR('4.ACU Salaries '!$K13))=J101,VLOOKUP($B99,Increments!$B$1:$E$178,2,FALSE),0)+IF(I100=0,0,I100+1)</f>
        <v>0</v>
      </c>
      <c r="K100" s="62">
        <f>IF((YEAR('4.ACU Salaries '!$K13))=K101,VLOOKUP($B99,Increments!$B$1:$E$178,2,FALSE),0)+IF(J100=0,0,J100+1)</f>
        <v>0</v>
      </c>
      <c r="L100" s="62">
        <f>IF((YEAR('4.ACU Salaries '!$K13))=L101,VLOOKUP($B99,Increments!$B$1:$E$178,2,FALSE),0)+IF(K100=0,0,K100+1)</f>
        <v>0</v>
      </c>
      <c r="O100" s="62" t="s">
        <v>130</v>
      </c>
      <c r="P100" s="62">
        <f>IF((YEAR('4.ACU Salaries '!$K12))=P101,VLOOKUP($B99,Increments!$B$1:$E$178,2,FALSE),0)</f>
        <v>0</v>
      </c>
      <c r="Q100" s="62" t="e">
        <f>IF(P100=0,VLOOKUP($B99,Increments!$B$1:$E$170,2,FALSE),P100+1)</f>
        <v>#N/A</v>
      </c>
      <c r="R100" s="62" t="e">
        <f>IF(Q100=0,VLOOKUP($B99,Increments!$B$1:$E$170,2,FALSE),Q100+1)</f>
        <v>#N/A</v>
      </c>
      <c r="S100" s="62" t="e">
        <f>IF(R100=0,VLOOKUP($B99,Increments!$B$1:$E$170,2,FALSE),R100+1)</f>
        <v>#N/A</v>
      </c>
      <c r="T100" s="62" t="e">
        <f>IF(S100=0,VLOOKUP($B99,Increments!$B$1:$E$170,2,FALSE),S100+1)</f>
        <v>#N/A</v>
      </c>
      <c r="U100" s="62" t="e">
        <f>IF(T100=0,VLOOKUP($B99,Increments!$B$1:$E$170,2,FALSE),T100+1)</f>
        <v>#N/A</v>
      </c>
      <c r="V100" s="62" t="e">
        <f>IF(U100=0,VLOOKUP($B99,Increments!$B$1:$E$170,2,FALSE),U100+1)</f>
        <v>#N/A</v>
      </c>
      <c r="W100" s="62" t="e">
        <f>IF(V100=0,VLOOKUP($B99,Increments!$B$1:$E$170,2,FALSE),V100+1)</f>
        <v>#N/A</v>
      </c>
    </row>
    <row r="101" spans="1:23" x14ac:dyDescent="0.25">
      <c r="A101" s="61" t="s">
        <v>83</v>
      </c>
      <c r="B101" s="68">
        <f>YEAR(B102)</f>
        <v>2017</v>
      </c>
      <c r="C101" s="68">
        <f t="shared" ref="C101:I101" si="217">B101+1</f>
        <v>2018</v>
      </c>
      <c r="D101" s="68">
        <f t="shared" si="217"/>
        <v>2019</v>
      </c>
      <c r="E101" s="68">
        <f t="shared" si="217"/>
        <v>2020</v>
      </c>
      <c r="F101" s="68">
        <f t="shared" si="217"/>
        <v>2021</v>
      </c>
      <c r="G101" s="68">
        <f t="shared" si="217"/>
        <v>2022</v>
      </c>
      <c r="H101" s="68">
        <f t="shared" si="217"/>
        <v>2023</v>
      </c>
      <c r="I101" s="68">
        <f t="shared" si="217"/>
        <v>2024</v>
      </c>
      <c r="J101" s="68">
        <f t="shared" ref="J101" si="218">I101+1</f>
        <v>2025</v>
      </c>
      <c r="K101" s="68">
        <f t="shared" ref="K101" si="219">J101+1</f>
        <v>2026</v>
      </c>
      <c r="L101" s="68">
        <f t="shared" ref="L101" si="220">K101+1</f>
        <v>2027</v>
      </c>
      <c r="O101" s="61" t="s">
        <v>83</v>
      </c>
      <c r="P101" s="68">
        <f>YEAR(P102)</f>
        <v>2017</v>
      </c>
      <c r="Q101" s="68">
        <f t="shared" ref="Q101" si="221">P101+1</f>
        <v>2018</v>
      </c>
      <c r="R101" s="68">
        <f t="shared" ref="R101" si="222">Q101+1</f>
        <v>2019</v>
      </c>
      <c r="S101" s="68">
        <f t="shared" ref="S101" si="223">R101+1</f>
        <v>2020</v>
      </c>
      <c r="T101" s="68">
        <f t="shared" ref="T101" si="224">S101+1</f>
        <v>2021</v>
      </c>
      <c r="U101" s="68">
        <f t="shared" ref="U101" si="225">T101+1</f>
        <v>2022</v>
      </c>
      <c r="V101" s="68">
        <f t="shared" ref="V101" si="226">U101+1</f>
        <v>2023</v>
      </c>
      <c r="W101" s="68">
        <f t="shared" ref="W101" si="227">V101+1</f>
        <v>2024</v>
      </c>
    </row>
    <row r="102" spans="1:23" hidden="1" outlineLevel="1" x14ac:dyDescent="0.25">
      <c r="A102" s="69" t="s">
        <v>132</v>
      </c>
      <c r="B102" s="63">
        <f>B$9</f>
        <v>42736</v>
      </c>
      <c r="C102" s="63">
        <f t="shared" ref="C102:L102" si="228">C$9</f>
        <v>43101</v>
      </c>
      <c r="D102" s="63">
        <f t="shared" si="228"/>
        <v>43466</v>
      </c>
      <c r="E102" s="63">
        <f t="shared" si="228"/>
        <v>43831</v>
      </c>
      <c r="F102" s="63">
        <f t="shared" si="228"/>
        <v>44197</v>
      </c>
      <c r="G102" s="63">
        <f t="shared" si="228"/>
        <v>44562</v>
      </c>
      <c r="H102" s="63">
        <f t="shared" si="228"/>
        <v>44927</v>
      </c>
      <c r="I102" s="63">
        <f t="shared" si="228"/>
        <v>45292</v>
      </c>
      <c r="J102" s="63">
        <f t="shared" si="228"/>
        <v>45658</v>
      </c>
      <c r="K102" s="63">
        <f t="shared" si="228"/>
        <v>46023</v>
      </c>
      <c r="L102" s="63">
        <f t="shared" si="228"/>
        <v>46388</v>
      </c>
      <c r="O102" s="69" t="s">
        <v>132</v>
      </c>
      <c r="P102" s="63">
        <f>P$9</f>
        <v>42736</v>
      </c>
      <c r="Q102" s="63">
        <f t="shared" ref="Q102:W102" si="229">Q$9</f>
        <v>43101</v>
      </c>
      <c r="R102" s="63">
        <f t="shared" si="229"/>
        <v>43466</v>
      </c>
      <c r="S102" s="63">
        <f t="shared" si="229"/>
        <v>43831</v>
      </c>
      <c r="T102" s="63">
        <f t="shared" si="229"/>
        <v>44197</v>
      </c>
      <c r="U102" s="63">
        <f t="shared" si="229"/>
        <v>44562</v>
      </c>
      <c r="V102" s="63">
        <f t="shared" si="229"/>
        <v>44927</v>
      </c>
      <c r="W102" s="63">
        <f t="shared" si="229"/>
        <v>45292</v>
      </c>
    </row>
    <row r="103" spans="1:23" hidden="1" outlineLevel="1" x14ac:dyDescent="0.25">
      <c r="A103" s="70" t="s">
        <v>133</v>
      </c>
      <c r="B103" s="35">
        <f>B98</f>
        <v>0</v>
      </c>
      <c r="C103" s="35">
        <f>B98</f>
        <v>0</v>
      </c>
      <c r="D103" s="35" t="e">
        <f t="shared" ref="D103" si="230">C121</f>
        <v>#N/A</v>
      </c>
      <c r="E103" s="35" t="e">
        <f t="shared" ref="E103" si="231">D121</f>
        <v>#N/A</v>
      </c>
      <c r="F103" s="35" t="e">
        <f t="shared" ref="F103" si="232">E121</f>
        <v>#N/A</v>
      </c>
      <c r="G103" s="35" t="e">
        <f t="shared" ref="G103" si="233">F121</f>
        <v>#N/A</v>
      </c>
      <c r="H103" s="35" t="e">
        <f t="shared" ref="H103" si="234">G121</f>
        <v>#N/A</v>
      </c>
      <c r="I103" s="35" t="e">
        <f t="shared" ref="I103" si="235">H121</f>
        <v>#N/A</v>
      </c>
      <c r="J103" s="35" t="e">
        <f t="shared" ref="J103" si="236">I121</f>
        <v>#N/A</v>
      </c>
      <c r="K103" s="35" t="e">
        <f t="shared" ref="K103" si="237">J121</f>
        <v>#N/A</v>
      </c>
      <c r="L103" s="35" t="e">
        <f t="shared" ref="L103" si="238">K121</f>
        <v>#N/A</v>
      </c>
      <c r="O103" s="70" t="s">
        <v>133</v>
      </c>
      <c r="P103" s="35">
        <f>$P$98</f>
        <v>0</v>
      </c>
      <c r="Q103" s="35">
        <f t="shared" ref="Q103:W103" si="239">$P$98</f>
        <v>0</v>
      </c>
      <c r="R103" s="35">
        <f t="shared" si="239"/>
        <v>0</v>
      </c>
      <c r="S103" s="35">
        <f t="shared" si="239"/>
        <v>0</v>
      </c>
      <c r="T103" s="35">
        <f t="shared" si="239"/>
        <v>0</v>
      </c>
      <c r="U103" s="35">
        <f t="shared" si="239"/>
        <v>0</v>
      </c>
      <c r="V103" s="35">
        <f t="shared" si="239"/>
        <v>0</v>
      </c>
      <c r="W103" s="35">
        <f t="shared" si="239"/>
        <v>0</v>
      </c>
    </row>
    <row r="104" spans="1:23" hidden="1" outlineLevel="1" x14ac:dyDescent="0.25">
      <c r="A104" s="70" t="s">
        <v>134</v>
      </c>
      <c r="B104" s="62">
        <f t="shared" ref="B104:L104" si="240">IF(OR(B108&lt;=B102,$B96&lt;=B102,B102&lt;$B95),0,(IF((OR(B114&lt;$B96,B108&lt;$B96)),(IF(B108&lt;=B114,(ABS(B102-B108)),(ABS(B102-B114)))),(ABS(B102-$B96)))))</f>
        <v>0</v>
      </c>
      <c r="C104" s="62">
        <f t="shared" si="240"/>
        <v>0</v>
      </c>
      <c r="D104" s="62">
        <f t="shared" si="240"/>
        <v>0</v>
      </c>
      <c r="E104" s="62">
        <f t="shared" si="240"/>
        <v>0</v>
      </c>
      <c r="F104" s="62">
        <f t="shared" si="240"/>
        <v>0</v>
      </c>
      <c r="G104" s="62">
        <f t="shared" si="240"/>
        <v>0</v>
      </c>
      <c r="H104" s="62">
        <f t="shared" si="240"/>
        <v>0</v>
      </c>
      <c r="I104" s="62">
        <f t="shared" si="240"/>
        <v>0</v>
      </c>
      <c r="J104" s="62">
        <f t="shared" si="240"/>
        <v>0</v>
      </c>
      <c r="K104" s="62">
        <f t="shared" si="240"/>
        <v>0</v>
      </c>
      <c r="L104" s="62">
        <f t="shared" si="240"/>
        <v>0</v>
      </c>
      <c r="O104" s="70" t="s">
        <v>134</v>
      </c>
      <c r="P104" s="62">
        <f t="shared" ref="P104:W104" si="241">IF(OR(P108&lt;=P102,$B96&lt;=P102,P102&lt;$B95),0,(IF((OR(P114&lt;$B96,P108&lt;$B96)),(IF(P108&lt;=P114,(ABS(P102-P108)),(ABS(P102-P114)))),(ABS(P102-$B96)))))</f>
        <v>0</v>
      </c>
      <c r="Q104" s="62">
        <f t="shared" si="241"/>
        <v>0</v>
      </c>
      <c r="R104" s="62">
        <f t="shared" si="241"/>
        <v>0</v>
      </c>
      <c r="S104" s="62">
        <f t="shared" si="241"/>
        <v>0</v>
      </c>
      <c r="T104" s="62">
        <f t="shared" si="241"/>
        <v>0</v>
      </c>
      <c r="U104" s="62">
        <f t="shared" si="241"/>
        <v>0</v>
      </c>
      <c r="V104" s="62">
        <f t="shared" si="241"/>
        <v>0</v>
      </c>
      <c r="W104" s="62">
        <f t="shared" si="241"/>
        <v>0</v>
      </c>
    </row>
    <row r="105" spans="1:23" hidden="1" outlineLevel="1" x14ac:dyDescent="0.25">
      <c r="A105" s="57" t="s">
        <v>166</v>
      </c>
      <c r="B105" s="58">
        <f t="shared" ref="B105:L105" si="242">IFERROR(((B103/B$18*B104)),0)</f>
        <v>0</v>
      </c>
      <c r="C105" s="58">
        <f t="shared" si="242"/>
        <v>0</v>
      </c>
      <c r="D105" s="58">
        <f t="shared" si="242"/>
        <v>0</v>
      </c>
      <c r="E105" s="58">
        <f t="shared" si="242"/>
        <v>0</v>
      </c>
      <c r="F105" s="58">
        <f t="shared" si="242"/>
        <v>0</v>
      </c>
      <c r="G105" s="58">
        <f t="shared" si="242"/>
        <v>0</v>
      </c>
      <c r="H105" s="58">
        <f t="shared" si="242"/>
        <v>0</v>
      </c>
      <c r="I105" s="58">
        <f t="shared" si="242"/>
        <v>0</v>
      </c>
      <c r="J105" s="58">
        <f t="shared" si="242"/>
        <v>0</v>
      </c>
      <c r="K105" s="58">
        <f t="shared" si="242"/>
        <v>0</v>
      </c>
      <c r="L105" s="58">
        <f t="shared" si="242"/>
        <v>0</v>
      </c>
      <c r="O105" s="57" t="s">
        <v>166</v>
      </c>
      <c r="P105" s="58">
        <f t="shared" ref="P105:W105" si="243">IFERROR(((P103/P$18*P104)),0)</f>
        <v>0</v>
      </c>
      <c r="Q105" s="58">
        <f t="shared" si="243"/>
        <v>0</v>
      </c>
      <c r="R105" s="58">
        <f t="shared" si="243"/>
        <v>0</v>
      </c>
      <c r="S105" s="58">
        <f t="shared" si="243"/>
        <v>0</v>
      </c>
      <c r="T105" s="58">
        <f t="shared" si="243"/>
        <v>0</v>
      </c>
      <c r="U105" s="58">
        <f t="shared" si="243"/>
        <v>0</v>
      </c>
      <c r="V105" s="58">
        <f t="shared" si="243"/>
        <v>0</v>
      </c>
      <c r="W105" s="58">
        <f t="shared" si="243"/>
        <v>0</v>
      </c>
    </row>
    <row r="106" spans="1:23" hidden="1" outlineLevel="1" x14ac:dyDescent="0.25">
      <c r="A106" s="57" t="s">
        <v>165</v>
      </c>
      <c r="B106" s="58">
        <f>IF(B104=0,0,(IF(AND((((B105/26.089)*2)*0.175)&lt;1370.3),((B105/26.089)*2)*0.175,1370.3)))</f>
        <v>0</v>
      </c>
      <c r="C106" s="58">
        <f t="shared" ref="C106:L106" si="244">IF(C104=0,0,(IF(AND((((C105/26.089)*2)*0.175)&lt;1370.3),((C105/26.089)*2)*0.175,1370.3)))</f>
        <v>0</v>
      </c>
      <c r="D106" s="58">
        <f t="shared" si="244"/>
        <v>0</v>
      </c>
      <c r="E106" s="58">
        <f t="shared" si="244"/>
        <v>0</v>
      </c>
      <c r="F106" s="58">
        <f t="shared" si="244"/>
        <v>0</v>
      </c>
      <c r="G106" s="58">
        <f t="shared" si="244"/>
        <v>0</v>
      </c>
      <c r="H106" s="58">
        <f t="shared" si="244"/>
        <v>0</v>
      </c>
      <c r="I106" s="58">
        <f t="shared" si="244"/>
        <v>0</v>
      </c>
      <c r="J106" s="58">
        <f t="shared" si="244"/>
        <v>0</v>
      </c>
      <c r="K106" s="58">
        <f t="shared" si="244"/>
        <v>0</v>
      </c>
      <c r="L106" s="58">
        <f t="shared" si="244"/>
        <v>0</v>
      </c>
      <c r="O106" s="57" t="s">
        <v>165</v>
      </c>
      <c r="P106" s="58">
        <f>IF(P104=0,0,(IF(AND((((P105/26.089)*2)*0.175)&lt;1370.3),((P105/26.089)*2)*0.175,1370.3)))</f>
        <v>0</v>
      </c>
      <c r="Q106" s="58">
        <f t="shared" ref="Q106:W106" si="245">IF(Q104=0,0,(IF(AND((((Q105/26.089)*2)*0.175)&lt;1370.3),((Q105/26.089)*2)*0.175,1370.3)))</f>
        <v>0</v>
      </c>
      <c r="R106" s="58">
        <f t="shared" si="245"/>
        <v>0</v>
      </c>
      <c r="S106" s="58">
        <f t="shared" si="245"/>
        <v>0</v>
      </c>
      <c r="T106" s="58">
        <f t="shared" si="245"/>
        <v>0</v>
      </c>
      <c r="U106" s="58">
        <f t="shared" si="245"/>
        <v>0</v>
      </c>
      <c r="V106" s="58">
        <f t="shared" si="245"/>
        <v>0</v>
      </c>
      <c r="W106" s="58">
        <f t="shared" si="245"/>
        <v>0</v>
      </c>
    </row>
    <row r="107" spans="1:23" hidden="1" outlineLevel="1" x14ac:dyDescent="0.25">
      <c r="A107" s="70"/>
      <c r="B107" s="35"/>
      <c r="C107" s="35"/>
      <c r="D107" s="35"/>
      <c r="E107" s="35"/>
      <c r="F107" s="35"/>
      <c r="G107" s="35"/>
      <c r="H107" s="35"/>
      <c r="I107" s="35"/>
      <c r="J107" s="35"/>
      <c r="K107" s="35"/>
      <c r="L107" s="35"/>
      <c r="O107" s="70"/>
      <c r="P107" s="35"/>
      <c r="Q107" s="35"/>
      <c r="R107" s="35"/>
      <c r="S107" s="35"/>
      <c r="T107" s="35"/>
      <c r="U107" s="35"/>
      <c r="V107" s="35"/>
      <c r="W107" s="35"/>
    </row>
    <row r="108" spans="1:23" hidden="1" outlineLevel="1" x14ac:dyDescent="0.25">
      <c r="A108" s="69" t="s">
        <v>135</v>
      </c>
      <c r="B108" s="63">
        <f>IF(B102&lt;=(DATE(YEAR(B102),MONTH($B95),DAY($B95))),(DATE(YEAR(B102),MONTH($B95),DAY($B95))),(DATE(YEAR(B102)+1,MONTH($B95),DAY($B95))))</f>
        <v>43100</v>
      </c>
      <c r="C108" s="63">
        <f t="shared" ref="C108" si="246">(DATE(YEAR(B108)+1,MONTH($B95),DAY($B95)))</f>
        <v>43100</v>
      </c>
      <c r="D108" s="63">
        <f t="shared" ref="D108" si="247">(DATE(YEAR(C108)+1,MONTH($B95),DAY($B95)))</f>
        <v>43100</v>
      </c>
      <c r="E108" s="63">
        <f t="shared" ref="E108" si="248">(DATE(YEAR(D108)+1,MONTH($B95),DAY($B95)))</f>
        <v>43100</v>
      </c>
      <c r="F108" s="63">
        <f t="shared" ref="F108" si="249">(DATE(YEAR(E108)+1,MONTH($B95),DAY($B95)))</f>
        <v>43100</v>
      </c>
      <c r="G108" s="63">
        <f t="shared" ref="G108" si="250">(DATE(YEAR(F108)+1,MONTH($B95),DAY($B95)))</f>
        <v>43100</v>
      </c>
      <c r="H108" s="63">
        <f t="shared" ref="H108" si="251">(DATE(YEAR(G108)+1,MONTH($B95),DAY($B95)))</f>
        <v>43100</v>
      </c>
      <c r="I108" s="63">
        <f t="shared" ref="I108" si="252">(DATE(YEAR(H108)+1,MONTH($B95),DAY($B95)))</f>
        <v>43100</v>
      </c>
      <c r="J108" s="63">
        <f t="shared" ref="J108" si="253">(DATE(YEAR(I108)+1,MONTH($B95),DAY($B95)))</f>
        <v>43100</v>
      </c>
      <c r="K108" s="63">
        <f t="shared" ref="K108" si="254">(DATE(YEAR(J108)+1,MONTH($B95),DAY($B95)))</f>
        <v>43100</v>
      </c>
      <c r="L108" s="63">
        <f t="shared" ref="L108" si="255">(DATE(YEAR(K108)+1,MONTH($B95),DAY($B95)))</f>
        <v>43100</v>
      </c>
      <c r="O108" s="69" t="s">
        <v>135</v>
      </c>
      <c r="P108" s="63">
        <f>IF(P102&lt;=(DATE(YEAR(P102),MONTH($B95),DAY($B95))),(DATE(YEAR(P102),MONTH($B95),DAY($B95))),(DATE(YEAR(P102)+1,MONTH($B95),DAY($B95))))</f>
        <v>43100</v>
      </c>
      <c r="Q108" s="63">
        <f>(DATE(YEAR(P108)+1,MONTH($P95),DAY($P95)))</f>
        <v>43100</v>
      </c>
      <c r="R108" s="63">
        <f t="shared" ref="R108:W108" si="256">(DATE(YEAR(Q108)+1,MONTH($P95),DAY($P95)))</f>
        <v>43100</v>
      </c>
      <c r="S108" s="63">
        <f t="shared" si="256"/>
        <v>43100</v>
      </c>
      <c r="T108" s="63">
        <f t="shared" si="256"/>
        <v>43100</v>
      </c>
      <c r="U108" s="63">
        <f t="shared" si="256"/>
        <v>43100</v>
      </c>
      <c r="V108" s="63">
        <f t="shared" si="256"/>
        <v>43100</v>
      </c>
      <c r="W108" s="63">
        <f t="shared" si="256"/>
        <v>43100</v>
      </c>
    </row>
    <row r="109" spans="1:23" hidden="1" outlineLevel="1" x14ac:dyDescent="0.25">
      <c r="A109" s="70" t="s">
        <v>133</v>
      </c>
      <c r="B109" s="35">
        <f>B98</f>
        <v>0</v>
      </c>
      <c r="C109" s="35" t="e">
        <f>VLOOKUP(C99,(IF(OR('4.ACU Salaries '!$I$12="Casual (16.5%)",'4.ACU Salaries '!$I$12="Casual (30%)"),('Salary Schedule'!$A$67:$I$184),('Salary Schedule'!$A$5:$I$71))),((HLOOKUP(B$15,'Salary Schedule'!$B$4:$I$5,2,FALSE))),FALSE)</f>
        <v>#N/A</v>
      </c>
      <c r="D109" s="35" t="e">
        <f>VLOOKUP(D99,(IF(OR('4.ACU Salaries '!$I$12="Casual (16.5%)",'4.ACU Salaries '!$I$12="Casual (30%)"),('Salary Schedule'!$A$67:$I$184),('Salary Schedule'!$A$5:$I$71))),((HLOOKUP(C$15,'Salary Schedule'!$B$4:$I$5,2,FALSE))),FALSE)</f>
        <v>#N/A</v>
      </c>
      <c r="E109" s="35" t="e">
        <f>VLOOKUP(E99,(IF(OR('4.ACU Salaries '!$I$12="Casual (16.5%)",'4.ACU Salaries '!$I$12="Casual (30%)"),('Salary Schedule'!$A$67:$I$184),('Salary Schedule'!$A$5:$I$71))),((HLOOKUP(D$15,'Salary Schedule'!$B$4:$I$5,2,FALSE))),FALSE)</f>
        <v>#N/A</v>
      </c>
      <c r="F109" s="35" t="e">
        <f>VLOOKUP(F99,(IF(OR('4.ACU Salaries '!$I$12="Casual (16.5%)",'4.ACU Salaries '!$I$12="Casual (30%)"),('Salary Schedule'!$A$67:$I$184),('Salary Schedule'!$A$5:$I$71))),((HLOOKUP(E$15,'Salary Schedule'!$B$4:$I$5,2,FALSE))),FALSE)</f>
        <v>#N/A</v>
      </c>
      <c r="G109" s="35" t="e">
        <f>VLOOKUP(G99,(IF(OR('4.ACU Salaries '!$I$12="Casual (16.5%)",'4.ACU Salaries '!$I$12="Casual (30%)"),('Salary Schedule'!$A$67:$M$184),('Salary Schedule'!$A$5:$M$71))),((HLOOKUP(F$15,'Salary Schedule'!$B$4:$M$5,2,FALSE))),FALSE)</f>
        <v>#N/A</v>
      </c>
      <c r="H109" s="35" t="e">
        <f>VLOOKUP(H99,(IF(OR('4.ACU Salaries '!$I$12="Casual (16.5%)",'4.ACU Salaries '!$I$12="Casual (30%)"),('Salary Schedule'!$A$67:$M$184),('Salary Schedule'!$A$5:$M$71))),((HLOOKUP(G$15,'Salary Schedule'!$B$4:$M$5,2,FALSE))),FALSE)</f>
        <v>#N/A</v>
      </c>
      <c r="I109" s="35" t="e">
        <f>VLOOKUP(I99,(IF(OR('4.ACU Salaries '!$I$12="Casual (16.5%)",'4.ACU Salaries '!$I$12="Casual (30%)"),('Salary Schedule'!$A$67:$M$184),('Salary Schedule'!$A$5:$M$71))),((HLOOKUP(H$15,'Salary Schedule'!$B$4:$M$5,2,FALSE))),FALSE)</f>
        <v>#N/A</v>
      </c>
      <c r="J109" s="35" t="e">
        <f>VLOOKUP(J99,(IF(OR('4.ACU Salaries '!$I$12="Casual (16.5%)",'4.ACU Salaries '!$I$12="Casual (30%)"),('Salary Schedule'!$A$67:$M$184),('Salary Schedule'!$A$5:$M$71))),((HLOOKUP(I$15,'Salary Schedule'!$B$4:$M$5,2,FALSE))),FALSE)</f>
        <v>#N/A</v>
      </c>
      <c r="K109" s="35" t="e">
        <f>VLOOKUP(K99,(IF(OR('4.ACU Salaries '!$I$12="Casual (16.5%)",'4.ACU Salaries '!$I$12="Casual (30%)"),('Salary Schedule'!$A$67:$M$184),('Salary Schedule'!$A$5:$M$71))),((HLOOKUP(J$15,'Salary Schedule'!$B$4:$M$5,2,FALSE))),FALSE)</f>
        <v>#N/A</v>
      </c>
      <c r="L109" s="35" t="e">
        <f>VLOOKUP(L99,(IF(OR('4.ACU Salaries '!$I$12="Casual (16.5%)",'4.ACU Salaries '!$I$12="Casual (30%)"),('Salary Schedule'!$A$67:$M$184),('Salary Schedule'!$A$5:$M$71))),((HLOOKUP(K$15,'Salary Schedule'!$B$4:$M$5,2,FALSE))),FALSE)</f>
        <v>#N/A</v>
      </c>
      <c r="O109" s="70" t="s">
        <v>133</v>
      </c>
      <c r="P109" s="35">
        <f>$P$98</f>
        <v>0</v>
      </c>
      <c r="Q109" s="35">
        <f t="shared" ref="Q109:W109" si="257">$P$98</f>
        <v>0</v>
      </c>
      <c r="R109" s="35">
        <f t="shared" si="257"/>
        <v>0</v>
      </c>
      <c r="S109" s="35">
        <f t="shared" si="257"/>
        <v>0</v>
      </c>
      <c r="T109" s="35">
        <f t="shared" si="257"/>
        <v>0</v>
      </c>
      <c r="U109" s="35">
        <f t="shared" si="257"/>
        <v>0</v>
      </c>
      <c r="V109" s="35">
        <f t="shared" si="257"/>
        <v>0</v>
      </c>
      <c r="W109" s="35">
        <f t="shared" si="257"/>
        <v>0</v>
      </c>
    </row>
    <row r="110" spans="1:23" hidden="1" outlineLevel="1" x14ac:dyDescent="0.25">
      <c r="A110" s="70" t="s">
        <v>134</v>
      </c>
      <c r="B110" s="62">
        <f t="shared" ref="B110" si="258">IF(OR(B114&lt;=$B95,$B96&lt;=B108,B114&lt;=B108),0,(IF(B114&lt;$B96,(ABS(B108-B114)),(ABS(B108-$B96)))))</f>
        <v>0</v>
      </c>
      <c r="C110" s="62">
        <f>IF(OR(C114&lt;=$B95,$B96&lt;=C108,C114&lt;=C108),0,(IF(C114&lt;$B96,(ABS(C108-C114)),(ABS(C108-$B96)))))</f>
        <v>0</v>
      </c>
      <c r="D110" s="62">
        <f t="shared" ref="D110:L110" si="259">IF(OR(D114&lt;=$B95,$B96&lt;=D108,D114&lt;=D108),0,(IF(D114&lt;$B96,(ABS(D108-D114)),(ABS(D108-$B96)))))</f>
        <v>0</v>
      </c>
      <c r="E110" s="62">
        <f t="shared" si="259"/>
        <v>0</v>
      </c>
      <c r="F110" s="62">
        <f t="shared" si="259"/>
        <v>0</v>
      </c>
      <c r="G110" s="62">
        <f t="shared" si="259"/>
        <v>0</v>
      </c>
      <c r="H110" s="62">
        <f t="shared" si="259"/>
        <v>0</v>
      </c>
      <c r="I110" s="62">
        <f t="shared" si="259"/>
        <v>0</v>
      </c>
      <c r="J110" s="62">
        <f t="shared" si="259"/>
        <v>0</v>
      </c>
      <c r="K110" s="62">
        <f t="shared" si="259"/>
        <v>0</v>
      </c>
      <c r="L110" s="62">
        <f t="shared" si="259"/>
        <v>0</v>
      </c>
      <c r="O110" s="70" t="s">
        <v>134</v>
      </c>
      <c r="P110" s="62">
        <f t="shared" ref="P110" si="260">IF(OR(P114&lt;=$B95,$B96&lt;=P108,P114&lt;=P108),0,(IF(P114&lt;$B96,(ABS(P108-P114)),(ABS(P108-$B96)))))</f>
        <v>0</v>
      </c>
      <c r="Q110" s="62">
        <f>IF(OR(Q114&lt;=$P95,$P96&lt;=Q108,Q114&lt;=Q108),0,(IF(Q114&lt;$P96,(ABS(Q108-Q114)),(ABS(Q108-$P96)))))</f>
        <v>0</v>
      </c>
      <c r="R110" s="62">
        <f t="shared" ref="R110:W110" si="261">IF(OR(R114&lt;=$P95,$P96&lt;=R108,R114&lt;=R108),0,(IF(R114&lt;$P96,(ABS(R108-R114)),(ABS(R108-$P96)))))</f>
        <v>0</v>
      </c>
      <c r="S110" s="62">
        <f t="shared" si="261"/>
        <v>0</v>
      </c>
      <c r="T110" s="62">
        <f t="shared" si="261"/>
        <v>0</v>
      </c>
      <c r="U110" s="62">
        <f t="shared" si="261"/>
        <v>0</v>
      </c>
      <c r="V110" s="62">
        <f t="shared" si="261"/>
        <v>0</v>
      </c>
      <c r="W110" s="62">
        <f t="shared" si="261"/>
        <v>0</v>
      </c>
    </row>
    <row r="111" spans="1:23" hidden="1" outlineLevel="1" x14ac:dyDescent="0.25">
      <c r="A111" s="57" t="s">
        <v>166</v>
      </c>
      <c r="B111" s="58">
        <f>IFERROR(((B109/B$18*B110)),0)</f>
        <v>0</v>
      </c>
      <c r="C111" s="58">
        <f>IFERROR(((C109/C$18*C110)),0)</f>
        <v>0</v>
      </c>
      <c r="D111" s="58">
        <f t="shared" ref="D111:L111" si="262">IFERROR(((D109/D$18*D110)),0)</f>
        <v>0</v>
      </c>
      <c r="E111" s="58">
        <f t="shared" si="262"/>
        <v>0</v>
      </c>
      <c r="F111" s="58">
        <f t="shared" si="262"/>
        <v>0</v>
      </c>
      <c r="G111" s="58">
        <f t="shared" si="262"/>
        <v>0</v>
      </c>
      <c r="H111" s="58">
        <f t="shared" si="262"/>
        <v>0</v>
      </c>
      <c r="I111" s="58">
        <f t="shared" si="262"/>
        <v>0</v>
      </c>
      <c r="J111" s="58">
        <f t="shared" si="262"/>
        <v>0</v>
      </c>
      <c r="K111" s="58">
        <f t="shared" si="262"/>
        <v>0</v>
      </c>
      <c r="L111" s="58">
        <f t="shared" si="262"/>
        <v>0</v>
      </c>
      <c r="O111" s="57" t="s">
        <v>166</v>
      </c>
      <c r="P111" s="58">
        <f>IF(P110&lt;&gt;0,P109,0)</f>
        <v>0</v>
      </c>
      <c r="Q111" s="58">
        <f>IF(Q110&lt;&gt;0,Q109,0)</f>
        <v>0</v>
      </c>
      <c r="R111" s="58">
        <f t="shared" ref="R111" si="263">IF(R110&lt;&gt;0,R109,0)</f>
        <v>0</v>
      </c>
      <c r="S111" s="58">
        <f t="shared" ref="S111" si="264">IF(S110&lt;&gt;0,S109,0)</f>
        <v>0</v>
      </c>
      <c r="T111" s="58">
        <f t="shared" ref="T111" si="265">IF(T110&lt;&gt;0,T109,0)</f>
        <v>0</v>
      </c>
      <c r="U111" s="58">
        <f t="shared" ref="U111" si="266">IF(U110&lt;&gt;0,U109,0)</f>
        <v>0</v>
      </c>
      <c r="V111" s="58">
        <f t="shared" ref="V111" si="267">IF(V110&lt;&gt;0,V109,0)</f>
        <v>0</v>
      </c>
      <c r="W111" s="58">
        <f t="shared" ref="W111" si="268">IF(W110&lt;&gt;0,W109,0)</f>
        <v>0</v>
      </c>
    </row>
    <row r="112" spans="1:23" hidden="1" outlineLevel="1" x14ac:dyDescent="0.25">
      <c r="A112" s="57" t="s">
        <v>165</v>
      </c>
      <c r="B112" s="58">
        <f>IF(B111=0,0,(IF(AND((((B111/26.089)*2)*0.175)&lt;1370.3),((B111/26.089)*2)*0.175,1370.3)))/2</f>
        <v>0</v>
      </c>
      <c r="C112" s="58">
        <f t="shared" ref="C112" si="269">IF(C111=0,0,(IF(AND((((C111/26.089)*2)*0.175)&lt;1370.3),((C111/26.089)*2)*0.175,1370.3)))/2</f>
        <v>0</v>
      </c>
      <c r="D112" s="58">
        <f t="shared" ref="D112" si="270">IF(D111=0,0,(IF(AND((((D111/26.089)*2)*0.175)&lt;1370.3),((D111/26.089)*2)*0.175,1370.3)))/2</f>
        <v>0</v>
      </c>
      <c r="E112" s="58">
        <f t="shared" ref="E112" si="271">IF(E111=0,0,(IF(AND((((E111/26.089)*2)*0.175)&lt;1370.3),((E111/26.089)*2)*0.175,1370.3)))/2</f>
        <v>0</v>
      </c>
      <c r="F112" s="58">
        <f t="shared" ref="F112" si="272">IF(F111=0,0,(IF(AND((((F111/26.089)*2)*0.175)&lt;1370.3),((F111/26.089)*2)*0.175,1370.3)))/2</f>
        <v>0</v>
      </c>
      <c r="G112" s="58">
        <f t="shared" ref="G112" si="273">IF(G111=0,0,(IF(AND((((G111/26.089)*2)*0.175)&lt;1370.3),((G111/26.089)*2)*0.175,1370.3)))/2</f>
        <v>0</v>
      </c>
      <c r="H112" s="58">
        <f t="shared" ref="H112" si="274">IF(H111=0,0,(IF(AND((((H111/26.089)*2)*0.175)&lt;1370.3),((H111/26.089)*2)*0.175,1370.3)))/2</f>
        <v>0</v>
      </c>
      <c r="I112" s="58">
        <f t="shared" ref="I112" si="275">IF(I111=0,0,(IF(AND((((I111/26.089)*2)*0.175)&lt;1370.3),((I111/26.089)*2)*0.175,1370.3)))/2</f>
        <v>0</v>
      </c>
      <c r="J112" s="58">
        <f t="shared" ref="J112" si="276">IF(J111=0,0,(IF(AND((((J111/26.089)*2)*0.175)&lt;1370.3),((J111/26.089)*2)*0.175,1370.3)))/2</f>
        <v>0</v>
      </c>
      <c r="K112" s="58">
        <f t="shared" ref="K112" si="277">IF(K111=0,0,(IF(AND((((K111/26.089)*2)*0.175)&lt;1370.3),((K111/26.089)*2)*0.175,1370.3)))/2</f>
        <v>0</v>
      </c>
      <c r="L112" s="58">
        <f t="shared" ref="L112" si="278">IF(L111=0,0,(IF(AND((((L111/26.089)*2)*0.175)&lt;1370.3),((L111/26.089)*2)*0.175,1370.3)))/2</f>
        <v>0</v>
      </c>
      <c r="O112" s="57" t="s">
        <v>165</v>
      </c>
      <c r="P112" s="58"/>
      <c r="Q112" s="58"/>
      <c r="R112" s="58"/>
      <c r="S112" s="58"/>
      <c r="T112" s="58"/>
      <c r="U112" s="58"/>
      <c r="V112" s="58"/>
      <c r="W112" s="58"/>
    </row>
    <row r="113" spans="1:23" hidden="1" outlineLevel="1" x14ac:dyDescent="0.25">
      <c r="A113" s="70"/>
      <c r="B113" s="35"/>
      <c r="C113" s="35"/>
      <c r="D113" s="35"/>
      <c r="E113" s="35"/>
      <c r="F113" s="35"/>
      <c r="G113" s="35"/>
      <c r="H113" s="35"/>
      <c r="I113" s="35"/>
      <c r="J113" s="35"/>
      <c r="K113" s="35"/>
      <c r="L113" s="35"/>
      <c r="O113" s="70"/>
      <c r="P113" s="35"/>
      <c r="Q113" s="35"/>
      <c r="R113" s="35"/>
      <c r="S113" s="35"/>
      <c r="T113" s="35"/>
      <c r="U113" s="35"/>
      <c r="V113" s="35"/>
      <c r="W113" s="35"/>
    </row>
    <row r="114" spans="1:23" hidden="1" outlineLevel="1" x14ac:dyDescent="0.25">
      <c r="A114" s="69" t="s">
        <v>187</v>
      </c>
      <c r="B114" s="63">
        <f>IF(B102&lt;=((DATE(YEAR(B95),7,1))),(DATE(YEAR(B108),MONTH($B$16),DAY($B$16))),(DATE(YEAR(B108)+1,MONTH($B$16),DAY($B$16))))</f>
        <v>43283</v>
      </c>
      <c r="C114" s="63">
        <f t="shared" ref="C114" si="279">(DATE(YEAR(B114)+1,MONTH(B114),DAY(B114)))</f>
        <v>43648</v>
      </c>
      <c r="D114" s="63">
        <f t="shared" ref="D114" si="280">(DATE(YEAR(C114)+1,MONTH(C114),DAY(C114)))</f>
        <v>44014</v>
      </c>
      <c r="E114" s="63">
        <f t="shared" ref="E114" si="281">(DATE(YEAR(D114)+1,MONTH(D114),DAY(D114)))</f>
        <v>44379</v>
      </c>
      <c r="F114" s="63">
        <f t="shared" ref="F114" si="282">(DATE(YEAR(E114)+1,MONTH(E114),DAY(E114)))</f>
        <v>44744</v>
      </c>
      <c r="G114" s="63">
        <f t="shared" ref="G114" si="283">(DATE(YEAR(F114)+1,MONTH(F114),DAY(F114)))</f>
        <v>45109</v>
      </c>
      <c r="H114" s="63">
        <f t="shared" ref="H114" si="284">(DATE(YEAR(G114)+1,MONTH(G114),DAY(G114)))</f>
        <v>45475</v>
      </c>
      <c r="I114" s="63">
        <f t="shared" ref="I114" si="285">(DATE(YEAR(H114)+1,MONTH(H114),DAY(H114)))</f>
        <v>45840</v>
      </c>
      <c r="J114" s="63">
        <f t="shared" ref="J114" si="286">(DATE(YEAR(I114)+1,MONTH(I114),DAY(I114)))</f>
        <v>46205</v>
      </c>
      <c r="K114" s="63">
        <f t="shared" ref="K114" si="287">(DATE(YEAR(J114)+1,MONTH(J114),DAY(J114)))</f>
        <v>46570</v>
      </c>
      <c r="L114" s="63">
        <f t="shared" ref="L114" si="288">(DATE(YEAR(K114)+1,MONTH(K114),DAY(K114)))</f>
        <v>46936</v>
      </c>
      <c r="O114" s="69" t="s">
        <v>187</v>
      </c>
      <c r="P114" s="63">
        <f>IF(P102&lt;=((DATE(YEAR(P95),7,1))),(DATE(YEAR(P108),MONTH($B$16),DAY($B$16))),(DATE(YEAR(P108)+1,MONTH($B$16),DAY($B$16))))</f>
        <v>43283</v>
      </c>
      <c r="Q114" s="63">
        <f t="shared" ref="Q114" si="289">(DATE(YEAR(P114)+1,MONTH(P114),DAY(P114)))</f>
        <v>43648</v>
      </c>
      <c r="R114" s="63">
        <f t="shared" ref="R114" si="290">(DATE(YEAR(Q114)+1,MONTH(Q114),DAY(Q114)))</f>
        <v>44014</v>
      </c>
      <c r="S114" s="63">
        <f t="shared" ref="S114" si="291">(DATE(YEAR(R114)+1,MONTH(R114),DAY(R114)))</f>
        <v>44379</v>
      </c>
      <c r="T114" s="63">
        <f t="shared" ref="T114" si="292">(DATE(YEAR(S114)+1,MONTH(S114),DAY(S114)))</f>
        <v>44744</v>
      </c>
      <c r="U114" s="63">
        <f t="shared" ref="U114" si="293">(DATE(YEAR(T114)+1,MONTH(T114),DAY(T114)))</f>
        <v>45109</v>
      </c>
      <c r="V114" s="63">
        <f t="shared" ref="V114" si="294">(DATE(YEAR(U114)+1,MONTH(U114),DAY(U114)))</f>
        <v>45475</v>
      </c>
      <c r="W114" s="63">
        <f t="shared" ref="W114" si="295">(DATE(YEAR(V114)+1,MONTH(V114),DAY(V114)))</f>
        <v>45840</v>
      </c>
    </row>
    <row r="115" spans="1:23" hidden="1" outlineLevel="1" x14ac:dyDescent="0.25">
      <c r="A115" s="70" t="s">
        <v>133</v>
      </c>
      <c r="B115" s="35" t="e">
        <f>VLOOKUP((IF(B108&lt;B114,B99,B99)),(IF('4.ACU Salaries '!I51="Casual (16.5%)",('Salary Schedule'!$A$67:$I$184),('Salary Schedule'!$A$4:$I$64))),(HLOOKUP('6. Staff Calculations'!B$15,'Salary Schedule'!$B$4:$I$5,2,FALSE)),FALSE)*1.03</f>
        <v>#N/A</v>
      </c>
      <c r="C115" s="35" t="e">
        <f>VLOOKUP((IF(C108&lt;C114,C99,B99)),(IF(OR('4.ACU Salaries '!$I$12="Casual (16.5%)",'4.ACU Salaries '!$I$12="Casual (30%)"),('Salary Schedule'!$A$67:$I$184),('Salary Schedule'!$A$5:$I$64))),(HLOOKUP('6. Staff Calculations'!C$15,'Salary Schedule'!$B$4:$I$5,2,FALSE)),FALSE)</f>
        <v>#N/A</v>
      </c>
      <c r="D115" s="35" t="e">
        <f>VLOOKUP((IF(D108&lt;D114,D99,C99)),(IF(OR('4.ACU Salaries '!$I$12="Casual (16.5%)",'4.ACU Salaries '!$I$12="Casual (30%)"),('Salary Schedule'!$A$67:$I$184),('Salary Schedule'!$A$5:$I$64))),(HLOOKUP('6. Staff Calculations'!D$15,'Salary Schedule'!$B$4:$I$5,2,FALSE)),FALSE)</f>
        <v>#N/A</v>
      </c>
      <c r="E115" s="35" t="e">
        <f>VLOOKUP((IF(E108&lt;E114,E99,D99)),(IF(OR('4.ACU Salaries '!$I$12="Casual (16.5%)",'4.ACU Salaries '!$I$12="Casual (30%)"),('Salary Schedule'!$A$67:$I$184),('Salary Schedule'!$A$5:$I$64))),(HLOOKUP('6. Staff Calculations'!E$15,'Salary Schedule'!$B$4:$I$5,2,FALSE)),FALSE)</f>
        <v>#N/A</v>
      </c>
      <c r="F115" s="35" t="e">
        <f>VLOOKUP((IF(F108&lt;F114,F99,E99)),(IF(OR('4.ACU Salaries '!$I$12="Casual (16.5%)",'4.ACU Salaries '!$I$12="Casual (30%)"),('Salary Schedule'!$A$67:$I$184),('Salary Schedule'!$A$5:$I$64))),(HLOOKUP('6. Staff Calculations'!F$15,'Salary Schedule'!$B$4:$I$5,2,FALSE)),FALSE)</f>
        <v>#N/A</v>
      </c>
      <c r="G115" s="35" t="e">
        <f>VLOOKUP((IF(G108&lt;G114,G99,F99)),(IF(OR('4.ACU Salaries '!$I$12="Casual (16.5%)",'4.ACU Salaries '!$I$12="Casual (30%)"),('Salary Schedule'!$A$67:$M$184),('Salary Schedule'!$A$5:$M$64))),(HLOOKUP('6. Staff Calculations'!G$15,'Salary Schedule'!$B$4:$M$5,2,FALSE)),FALSE)</f>
        <v>#N/A</v>
      </c>
      <c r="H115" s="35" t="e">
        <f>VLOOKUP((IF(H108&lt;H114,H99,G99)),(IF(OR('4.ACU Salaries '!$I$12="Casual (16.5%)",'4.ACU Salaries '!$I$12="Casual (30%)"),('Salary Schedule'!$A$67:$M$184),('Salary Schedule'!$A$5:$M$64))),(HLOOKUP('6. Staff Calculations'!H$15,'Salary Schedule'!$B$4:$M$5,2,FALSE)),FALSE)</f>
        <v>#N/A</v>
      </c>
      <c r="I115" s="35" t="e">
        <f>VLOOKUP((IF(I108&lt;I114,I99,H99)),(IF(OR('4.ACU Salaries '!$I$12="Casual (16.5%)",'4.ACU Salaries '!$I$12="Casual (30%)"),('Salary Schedule'!$A$67:$M$184),('Salary Schedule'!$A$5:$M$64))),(HLOOKUP('6. Staff Calculations'!I$15,'Salary Schedule'!$B$4:$M$5,2,FALSE)),FALSE)</f>
        <v>#N/A</v>
      </c>
      <c r="J115" s="35" t="e">
        <f>VLOOKUP((IF(J108&lt;J114,J99,I99)),(IF(OR('4.ACU Salaries '!$I$12="Casual (16.5%)",'4.ACU Salaries '!$I$12="Casual (30%)"),('Salary Schedule'!$A$67:$M$184),('Salary Schedule'!$A$5:$M$64))),(HLOOKUP('6. Staff Calculations'!J$15,'Salary Schedule'!$B$4:$M$5,2,FALSE)),FALSE)</f>
        <v>#N/A</v>
      </c>
      <c r="K115" s="35" t="e">
        <f>VLOOKUP((IF(K108&lt;K114,K99,J99)),(IF(OR('4.ACU Salaries '!$I$12="Casual (16.5%)",'4.ACU Salaries '!$I$12="Casual (30%)"),('Salary Schedule'!$A$67:$M$184),('Salary Schedule'!$A$5:$M$64))),(HLOOKUP('6. Staff Calculations'!K$15,'Salary Schedule'!$B$4:$M$5,2,FALSE)),FALSE)</f>
        <v>#N/A</v>
      </c>
      <c r="L115" s="35" t="e">
        <f>VLOOKUP((IF(L108&lt;L114,L99,K99)),(IF(OR('4.ACU Salaries '!$I$12="Casual (16.5%)",'4.ACU Salaries '!$I$12="Casual (30%)"),('Salary Schedule'!$A$67:$M$184),('Salary Schedule'!$A$5:$M$64))),(HLOOKUP('6. Staff Calculations'!L$15,'Salary Schedule'!$B$4:$M$5,2,FALSE)),FALSE)</f>
        <v>#N/A</v>
      </c>
      <c r="O115" s="70" t="s">
        <v>133</v>
      </c>
      <c r="P115" s="35"/>
      <c r="Q115" s="35"/>
      <c r="R115" s="35"/>
      <c r="S115" s="35"/>
      <c r="T115" s="35"/>
      <c r="U115" s="35"/>
      <c r="V115" s="35"/>
      <c r="W115" s="35"/>
    </row>
    <row r="116" spans="1:23" hidden="1" outlineLevel="1" x14ac:dyDescent="0.25">
      <c r="A116" s="70" t="s">
        <v>134</v>
      </c>
      <c r="B116" s="62">
        <f t="shared" ref="B116" si="296">IF(OR(B114&lt;=$B95,$B96&lt;=B114),0,(IF(B120&lt;$B96,(IF(B120&lt;=B114,(ABS(B114-B126)),(ABS(B114-B120)))),(ABS(B114-$B96)))))</f>
        <v>0</v>
      </c>
      <c r="C116" s="62">
        <f>IF(OR(C114&lt;=$B95,$B96&lt;=C114),0,(IF(C120&lt;$B96,(IF(C120&lt;=C114,(ABS(C114-C126)),(ABS(C114-C120)))),(ABS(C114-$B96)))))</f>
        <v>0</v>
      </c>
      <c r="D116" s="62">
        <f t="shared" ref="D116:L116" si="297">IF(OR(D114&lt;=$B95,$B96&lt;=D114),0,(IF(D120&lt;$B96,(IF(D120&lt;=D114,(ABS(D114-D126)),(ABS(D114-D120)))),(ABS(D114-$B96)))))</f>
        <v>0</v>
      </c>
      <c r="E116" s="62">
        <f t="shared" si="297"/>
        <v>0</v>
      </c>
      <c r="F116" s="62">
        <f t="shared" si="297"/>
        <v>0</v>
      </c>
      <c r="G116" s="62">
        <f t="shared" si="297"/>
        <v>0</v>
      </c>
      <c r="H116" s="62">
        <f t="shared" si="297"/>
        <v>0</v>
      </c>
      <c r="I116" s="62">
        <f t="shared" si="297"/>
        <v>0</v>
      </c>
      <c r="J116" s="62">
        <f t="shared" si="297"/>
        <v>0</v>
      </c>
      <c r="K116" s="62">
        <f t="shared" si="297"/>
        <v>0</v>
      </c>
      <c r="L116" s="62">
        <f t="shared" si="297"/>
        <v>0</v>
      </c>
      <c r="O116" s="70" t="s">
        <v>134</v>
      </c>
      <c r="P116" s="62"/>
      <c r="Q116" s="62"/>
      <c r="R116" s="62"/>
      <c r="S116" s="62"/>
      <c r="T116" s="62"/>
      <c r="U116" s="62"/>
      <c r="V116" s="62"/>
      <c r="W116" s="62"/>
    </row>
    <row r="117" spans="1:23" hidden="1" outlineLevel="1" x14ac:dyDescent="0.25">
      <c r="A117" s="57" t="s">
        <v>166</v>
      </c>
      <c r="B117" s="58">
        <f t="shared" ref="B117" si="298">IFERROR(((B115/B$18*B116)),0)</f>
        <v>0</v>
      </c>
      <c r="C117" s="58">
        <f>IFERROR(((C115/C$18*C116)),0)</f>
        <v>0</v>
      </c>
      <c r="D117" s="58">
        <f t="shared" ref="D117:L117" si="299">IFERROR(((D115/D$18*D116)),0)</f>
        <v>0</v>
      </c>
      <c r="E117" s="58">
        <f t="shared" si="299"/>
        <v>0</v>
      </c>
      <c r="F117" s="58">
        <f t="shared" si="299"/>
        <v>0</v>
      </c>
      <c r="G117" s="58">
        <f t="shared" si="299"/>
        <v>0</v>
      </c>
      <c r="H117" s="58">
        <f t="shared" si="299"/>
        <v>0</v>
      </c>
      <c r="I117" s="58">
        <f t="shared" si="299"/>
        <v>0</v>
      </c>
      <c r="J117" s="58">
        <f t="shared" si="299"/>
        <v>0</v>
      </c>
      <c r="K117" s="58">
        <f t="shared" si="299"/>
        <v>0</v>
      </c>
      <c r="L117" s="58">
        <f t="shared" si="299"/>
        <v>0</v>
      </c>
      <c r="O117" s="57" t="s">
        <v>166</v>
      </c>
      <c r="P117" s="58"/>
      <c r="Q117" s="58"/>
      <c r="R117" s="58"/>
      <c r="S117" s="58"/>
      <c r="T117" s="58"/>
      <c r="U117" s="58"/>
      <c r="V117" s="58"/>
      <c r="W117" s="58"/>
    </row>
    <row r="118" spans="1:23" hidden="1" outlineLevel="1" x14ac:dyDescent="0.25">
      <c r="A118" s="57" t="s">
        <v>165</v>
      </c>
      <c r="B118" s="58">
        <f>IF(B117=0,0,(IF(AND((((B117/26.089)*2)*0.175)&lt;1370.3),((B117/26.089)*2)*0.175,1370.3)))/2</f>
        <v>0</v>
      </c>
      <c r="C118" s="58">
        <f t="shared" ref="C118" si="300">IF(C117=0,0,(IF(AND((((C117/26.089)*2)*0.175)&lt;1370.3),((C117/26.089)*2)*0.175,1370.3)))/2</f>
        <v>0</v>
      </c>
      <c r="D118" s="58">
        <f t="shared" ref="D118" si="301">IF(D117=0,0,(IF(AND((((D117/26.089)*2)*0.175)&lt;1370.3),((D117/26.089)*2)*0.175,1370.3)))/2</f>
        <v>0</v>
      </c>
      <c r="E118" s="58">
        <f t="shared" ref="E118" si="302">IF(E117=0,0,(IF(AND((((E117/26.089)*2)*0.175)&lt;1370.3),((E117/26.089)*2)*0.175,1370.3)))/2</f>
        <v>0</v>
      </c>
      <c r="F118" s="58">
        <f t="shared" ref="F118" si="303">IF(F117=0,0,(IF(AND((((F117/26.089)*2)*0.175)&lt;1370.3),((F117/26.089)*2)*0.175,1370.3)))/2</f>
        <v>0</v>
      </c>
      <c r="G118" s="58">
        <f t="shared" ref="G118" si="304">IF(G117=0,0,(IF(AND((((G117/26.089)*2)*0.175)&lt;1370.3),((G117/26.089)*2)*0.175,1370.3)))/2</f>
        <v>0</v>
      </c>
      <c r="H118" s="58">
        <f t="shared" ref="H118" si="305">IF(H117=0,0,(IF(AND((((H117/26.089)*2)*0.175)&lt;1370.3),((H117/26.089)*2)*0.175,1370.3)))/2</f>
        <v>0</v>
      </c>
      <c r="I118" s="58">
        <f t="shared" ref="I118" si="306">IF(I117=0,0,(IF(AND((((I117/26.089)*2)*0.175)&lt;1370.3),((I117/26.089)*2)*0.175,1370.3)))/2</f>
        <v>0</v>
      </c>
      <c r="J118" s="58">
        <f t="shared" ref="J118" si="307">IF(J117=0,0,(IF(AND((((J117/26.089)*2)*0.175)&lt;1370.3),((J117/26.089)*2)*0.175,1370.3)))/2</f>
        <v>0</v>
      </c>
      <c r="K118" s="58">
        <f t="shared" ref="K118" si="308">IF(K117=0,0,(IF(AND((((K117/26.089)*2)*0.175)&lt;1370.3),((K117/26.089)*2)*0.175,1370.3)))/2</f>
        <v>0</v>
      </c>
      <c r="L118" s="58">
        <f t="shared" ref="L118" si="309">IF(L117=0,0,(IF(AND((((L117/26.089)*2)*0.175)&lt;1370.3),((L117/26.089)*2)*0.175,1370.3)))/2</f>
        <v>0</v>
      </c>
      <c r="O118" s="57" t="s">
        <v>165</v>
      </c>
      <c r="P118" s="58"/>
      <c r="Q118" s="58"/>
      <c r="R118" s="58"/>
      <c r="S118" s="58"/>
      <c r="T118" s="58"/>
      <c r="U118" s="58"/>
      <c r="V118" s="58"/>
      <c r="W118" s="58"/>
    </row>
    <row r="119" spans="1:23" hidden="1" outlineLevel="1" x14ac:dyDescent="0.25">
      <c r="A119" s="70"/>
      <c r="B119" s="35"/>
      <c r="C119" s="35"/>
      <c r="D119" s="35"/>
      <c r="E119" s="35"/>
      <c r="F119" s="35"/>
      <c r="G119" s="35"/>
      <c r="H119" s="35"/>
      <c r="I119" s="35"/>
      <c r="J119" s="35"/>
      <c r="K119" s="35"/>
      <c r="L119" s="35"/>
      <c r="O119" s="70"/>
      <c r="P119" s="35"/>
      <c r="Q119" s="35"/>
      <c r="R119" s="35"/>
      <c r="S119" s="35"/>
      <c r="T119" s="35"/>
      <c r="U119" s="35"/>
      <c r="V119" s="35"/>
      <c r="W119" s="35"/>
    </row>
    <row r="120" spans="1:23" hidden="1" outlineLevel="1" x14ac:dyDescent="0.25">
      <c r="A120" s="70" t="s">
        <v>135</v>
      </c>
      <c r="B120" s="63">
        <f t="shared" ref="B120:L120" si="310">B108</f>
        <v>43100</v>
      </c>
      <c r="C120" s="63">
        <f t="shared" si="310"/>
        <v>43100</v>
      </c>
      <c r="D120" s="63">
        <f t="shared" si="310"/>
        <v>43100</v>
      </c>
      <c r="E120" s="63">
        <f t="shared" si="310"/>
        <v>43100</v>
      </c>
      <c r="F120" s="63">
        <f t="shared" si="310"/>
        <v>43100</v>
      </c>
      <c r="G120" s="63">
        <f t="shared" si="310"/>
        <v>43100</v>
      </c>
      <c r="H120" s="63">
        <f t="shared" si="310"/>
        <v>43100</v>
      </c>
      <c r="I120" s="63">
        <f t="shared" si="310"/>
        <v>43100</v>
      </c>
      <c r="J120" s="63">
        <f t="shared" si="310"/>
        <v>43100</v>
      </c>
      <c r="K120" s="63">
        <f t="shared" si="310"/>
        <v>43100</v>
      </c>
      <c r="L120" s="63">
        <f t="shared" si="310"/>
        <v>43100</v>
      </c>
      <c r="O120" s="70" t="s">
        <v>135</v>
      </c>
      <c r="P120" s="63">
        <f t="shared" ref="P120:W120" si="311">P108</f>
        <v>43100</v>
      </c>
      <c r="Q120" s="63">
        <f t="shared" si="311"/>
        <v>43100</v>
      </c>
      <c r="R120" s="63">
        <f t="shared" si="311"/>
        <v>43100</v>
      </c>
      <c r="S120" s="63">
        <f t="shared" si="311"/>
        <v>43100</v>
      </c>
      <c r="T120" s="63">
        <f t="shared" si="311"/>
        <v>43100</v>
      </c>
      <c r="U120" s="63">
        <f t="shared" si="311"/>
        <v>43100</v>
      </c>
      <c r="V120" s="63">
        <f t="shared" si="311"/>
        <v>43100</v>
      </c>
      <c r="W120" s="63">
        <f t="shared" si="311"/>
        <v>43100</v>
      </c>
    </row>
    <row r="121" spans="1:23" hidden="1" outlineLevel="1" x14ac:dyDescent="0.25">
      <c r="A121" s="70" t="s">
        <v>133</v>
      </c>
      <c r="B121" s="35" t="e">
        <f>B115</f>
        <v>#N/A</v>
      </c>
      <c r="C121" s="35" t="e">
        <f>VLOOKUP(C99,(IF(OR('4.ACU Salaries '!$I$12="Casual (16.5%)",'4.ACU Salaries '!$I$12="Casual (30%)"),('Salary Schedule'!$A$67:$I$184),('Salary Schedule'!$A$5:$I$64))),((HLOOKUP(C$15,'Salary Schedule'!$B$4:$I$5,2,FALSE))),FALSE)</f>
        <v>#N/A</v>
      </c>
      <c r="D121" s="35" t="e">
        <f>VLOOKUP(D99,(IF(OR('4.ACU Salaries '!$I$12="Casual (16.5%)",'4.ACU Salaries '!$I$12="Casual (30%)"),('Salary Schedule'!$A$67:$I$184),('Salary Schedule'!$A$5:$I$64))),((HLOOKUP(D$15,'Salary Schedule'!$B$4:$I$5,2,FALSE))),FALSE)</f>
        <v>#N/A</v>
      </c>
      <c r="E121" s="35" t="e">
        <f>VLOOKUP(E99,(IF(OR('4.ACU Salaries '!$I$12="Casual (16.5%)",'4.ACU Salaries '!$I$12="Casual (30%)"),('Salary Schedule'!$A$67:$I$184),('Salary Schedule'!$A$5:$I$64))),((HLOOKUP(E$15,'Salary Schedule'!$B$4:$I$5,2,FALSE))),FALSE)</f>
        <v>#N/A</v>
      </c>
      <c r="F121" s="35" t="e">
        <f>VLOOKUP(F99,(IF(OR('4.ACU Salaries '!$I$12="Casual (16.5%)",'4.ACU Salaries '!$I$12="Casual (30%)"),('Salary Schedule'!$A$67:$I$184),('Salary Schedule'!$A$5:$I$64))),((HLOOKUP(F$15,'Salary Schedule'!$B$4:$I$5,2,FALSE))),FALSE)</f>
        <v>#N/A</v>
      </c>
      <c r="G121" s="35" t="e">
        <f>VLOOKUP(G99,(IF(OR('4.ACU Salaries '!$I$12="Casual (16.5%)",'4.ACU Salaries '!$I$12="Casual (30%)"),('Salary Schedule'!$A$67:$M$184),('Salary Schedule'!$A$5:$M$64))),((HLOOKUP(G$15,'Salary Schedule'!$B$4:$M$5,2,FALSE))),FALSE)</f>
        <v>#N/A</v>
      </c>
      <c r="H121" s="35" t="e">
        <f>VLOOKUP(H99,(IF(OR('4.ACU Salaries '!$I$12="Casual (16.5%)",'4.ACU Salaries '!$I$12="Casual (30%)"),('Salary Schedule'!$A$67:$M$184),('Salary Schedule'!$A$5:$M$64))),((HLOOKUP(H$15,'Salary Schedule'!$B$4:$M$5,2,FALSE))),FALSE)</f>
        <v>#N/A</v>
      </c>
      <c r="I121" s="35" t="e">
        <f>VLOOKUP(I99,(IF(OR('4.ACU Salaries '!$I$12="Casual (16.5%)",'4.ACU Salaries '!$I$12="Casual (30%)"),('Salary Schedule'!$A$67:$M$184),('Salary Schedule'!$A$5:$M$64))),((HLOOKUP(I$15,'Salary Schedule'!$B$4:$M$5,2,FALSE))),FALSE)</f>
        <v>#N/A</v>
      </c>
      <c r="J121" s="35" t="e">
        <f>VLOOKUP(J99,(IF(OR('4.ACU Salaries '!$I$12="Casual (16.5%)",'4.ACU Salaries '!$I$12="Casual (30%)"),('Salary Schedule'!$A$67:$M$184),('Salary Schedule'!$A$5:$M$64))),((HLOOKUP(J$15,'Salary Schedule'!$B$4:$M$5,2,FALSE))),FALSE)</f>
        <v>#N/A</v>
      </c>
      <c r="K121" s="35" t="e">
        <f>VLOOKUP(K99,(IF(OR('4.ACU Salaries '!$I$12="Casual (16.5%)",'4.ACU Salaries '!$I$12="Casual (30%)"),('Salary Schedule'!$A$67:$M$184),('Salary Schedule'!$A$5:$M$64))),((HLOOKUP(K$15,'Salary Schedule'!$B$4:$M$5,2,FALSE))),FALSE)</f>
        <v>#N/A</v>
      </c>
      <c r="L121" s="35" t="e">
        <f>VLOOKUP(L99,(IF(OR('4.ACU Salaries '!$I$12="Casual (16.5%)",'4.ACU Salaries '!$I$12="Casual (30%)"),('Salary Schedule'!$A$67:$M$184),('Salary Schedule'!$A$5:$M$64))),((HLOOKUP(L$15,'Salary Schedule'!$B$4:$M$5,2,FALSE))),FALSE)</f>
        <v>#N/A</v>
      </c>
      <c r="O121" s="70" t="s">
        <v>133</v>
      </c>
      <c r="P121" s="35"/>
      <c r="Q121" s="35"/>
      <c r="R121" s="35"/>
      <c r="S121" s="35"/>
      <c r="T121" s="35"/>
      <c r="U121" s="35"/>
      <c r="V121" s="35"/>
      <c r="W121" s="35"/>
    </row>
    <row r="122" spans="1:23" hidden="1" outlineLevel="1" x14ac:dyDescent="0.25">
      <c r="A122" s="70" t="s">
        <v>134</v>
      </c>
      <c r="B122" s="62">
        <f>IF(OR(B120&lt;B114,B120&lt;$B95,$B96&lt;=B120),0,(IF(B126&gt;$B96,(ABS(B120-$B96)),IF(B126&lt;C114,(ABS(B120-B126)),(ABS(B120-C114))))))</f>
        <v>0</v>
      </c>
      <c r="C122" s="62">
        <f t="shared" ref="C122" si="312">IF(OR(C120&lt;C114,C120&lt;$B95,$B96&lt;=C120),0,(IF(C126&gt;$B96,(ABS(C120-$B96)),IF(C126&lt;D114,(ABS(C120-C126)),(ABS(C120-D114))))))</f>
        <v>0</v>
      </c>
      <c r="D122" s="62">
        <f t="shared" ref="D122" si="313">IF(OR(D120&lt;D114,D120&lt;$B95,$B96&lt;=D120),0,(IF(D126&gt;$B96,(ABS(D120-$B96)),IF(D126&lt;E114,(ABS(D120-D126)),(ABS(D120-E114))))))</f>
        <v>0</v>
      </c>
      <c r="E122" s="62">
        <f t="shared" ref="E122" si="314">IF(OR(E120&lt;E114,E120&lt;$B95,$B96&lt;=E120),0,(IF(E126&gt;$B96,(ABS(E120-$B96)),IF(E126&lt;F114,(ABS(E120-E126)),(ABS(E120-F114))))))</f>
        <v>0</v>
      </c>
      <c r="F122" s="62">
        <f t="shared" ref="F122" si="315">IF(OR(F120&lt;F114,F120&lt;$B95,$B96&lt;=F120),0,(IF(F126&gt;$B96,(ABS(F120-$B96)),IF(F126&lt;G114,(ABS(F120-F126)),(ABS(F120-G114))))))</f>
        <v>0</v>
      </c>
      <c r="G122" s="62">
        <f t="shared" ref="G122" si="316">IF(OR(G120&lt;G114,G120&lt;$B95,$B96&lt;=G120),0,(IF(G126&gt;$B96,(ABS(G120-$B96)),IF(G126&lt;H114,(ABS(G120-G126)),(ABS(G120-H114))))))</f>
        <v>0</v>
      </c>
      <c r="H122" s="62">
        <f t="shared" ref="H122" si="317">IF(OR(H120&lt;H114,H120&lt;$B95,$B96&lt;=H120),0,(IF(H126&gt;$B96,(ABS(H120-$B96)),IF(H126&lt;I114,(ABS(H120-H126)),(ABS(H120-I114))))))</f>
        <v>0</v>
      </c>
      <c r="I122" s="62">
        <f t="shared" ref="I122" si="318">IF(OR(I120&lt;I114,I120&lt;$B95,$B96&lt;=I120),0,(IF(I126&gt;$B96,(ABS(I120-$B96)),IF(I126&lt;J114,(ABS(I120-I126)),(ABS(I120-J114))))))</f>
        <v>0</v>
      </c>
      <c r="J122" s="62">
        <f t="shared" ref="J122" si="319">IF(OR(J120&lt;J114,J120&lt;$B95,$B96&lt;=J120),0,(IF(J126&gt;$B96,(ABS(J120-$B96)),IF(J126&lt;K114,(ABS(J120-J126)),(ABS(J120-K114))))))</f>
        <v>0</v>
      </c>
      <c r="K122" s="62">
        <f t="shared" ref="K122" si="320">IF(OR(K120&lt;K114,K120&lt;$B95,$B96&lt;=K120),0,(IF(K126&gt;$B96,(ABS(K120-$B96)),IF(K126&lt;L114,(ABS(K120-K126)),(ABS(K120-L114))))))</f>
        <v>0</v>
      </c>
      <c r="L122" s="62">
        <f t="shared" ref="L122" si="321">IF(OR(L120&lt;L114,L120&lt;$B95,$B96&lt;=L120),0,(IF(L126&gt;$B96,(ABS(L120-$B96)),IF(L126&lt;M114,(ABS(L120-L126)),(ABS(L120-M114))))))</f>
        <v>0</v>
      </c>
      <c r="O122" s="70" t="s">
        <v>134</v>
      </c>
      <c r="P122" s="62"/>
      <c r="Q122" s="62"/>
      <c r="R122" s="62"/>
      <c r="S122" s="62"/>
      <c r="T122" s="62"/>
      <c r="U122" s="62"/>
      <c r="V122" s="62"/>
      <c r="W122" s="62"/>
    </row>
    <row r="123" spans="1:23" hidden="1" outlineLevel="1" x14ac:dyDescent="0.25">
      <c r="A123" s="57" t="s">
        <v>166</v>
      </c>
      <c r="B123" s="58">
        <f t="shared" ref="B123:L123" si="322">IFERROR(((B121/B$18*B122)),0)</f>
        <v>0</v>
      </c>
      <c r="C123" s="58">
        <f t="shared" si="322"/>
        <v>0</v>
      </c>
      <c r="D123" s="58">
        <f t="shared" si="322"/>
        <v>0</v>
      </c>
      <c r="E123" s="58">
        <f t="shared" si="322"/>
        <v>0</v>
      </c>
      <c r="F123" s="58">
        <f t="shared" si="322"/>
        <v>0</v>
      </c>
      <c r="G123" s="58">
        <f t="shared" si="322"/>
        <v>0</v>
      </c>
      <c r="H123" s="58">
        <f t="shared" si="322"/>
        <v>0</v>
      </c>
      <c r="I123" s="58">
        <f t="shared" si="322"/>
        <v>0</v>
      </c>
      <c r="J123" s="58">
        <f t="shared" si="322"/>
        <v>0</v>
      </c>
      <c r="K123" s="58">
        <f t="shared" si="322"/>
        <v>0</v>
      </c>
      <c r="L123" s="58">
        <f t="shared" si="322"/>
        <v>0</v>
      </c>
      <c r="O123" s="57" t="s">
        <v>166</v>
      </c>
      <c r="P123" s="58"/>
      <c r="Q123" s="58"/>
      <c r="R123" s="58"/>
      <c r="S123" s="58"/>
      <c r="T123" s="58"/>
      <c r="U123" s="58"/>
      <c r="V123" s="58"/>
      <c r="W123" s="58"/>
    </row>
    <row r="124" spans="1:23" hidden="1" outlineLevel="1" x14ac:dyDescent="0.25">
      <c r="A124" s="57" t="s">
        <v>165</v>
      </c>
      <c r="B124" s="58">
        <f>IF(B122=0,0,(IF(AND((((B123/26.089)*2)*0.175)&lt;1370.3),((B123/26.089)*2)*0.175,1370.3)))</f>
        <v>0</v>
      </c>
      <c r="C124" s="58">
        <f t="shared" ref="C124:L124" si="323">IF(C122=0,0,(IF(AND((((C123/26.089)*2)*0.175)&lt;1370.3),((C123/26.089)*2)*0.175,1370.3)))</f>
        <v>0</v>
      </c>
      <c r="D124" s="58">
        <f t="shared" si="323"/>
        <v>0</v>
      </c>
      <c r="E124" s="58">
        <f t="shared" si="323"/>
        <v>0</v>
      </c>
      <c r="F124" s="58">
        <f t="shared" si="323"/>
        <v>0</v>
      </c>
      <c r="G124" s="58">
        <f t="shared" si="323"/>
        <v>0</v>
      </c>
      <c r="H124" s="58">
        <f t="shared" si="323"/>
        <v>0</v>
      </c>
      <c r="I124" s="58">
        <f t="shared" si="323"/>
        <v>0</v>
      </c>
      <c r="J124" s="58">
        <f t="shared" si="323"/>
        <v>0</v>
      </c>
      <c r="K124" s="58">
        <f t="shared" si="323"/>
        <v>0</v>
      </c>
      <c r="L124" s="58">
        <f t="shared" si="323"/>
        <v>0</v>
      </c>
      <c r="O124" s="57" t="s">
        <v>165</v>
      </c>
      <c r="P124" s="58"/>
      <c r="Q124" s="58"/>
      <c r="R124" s="58"/>
      <c r="S124" s="58"/>
      <c r="T124" s="58"/>
      <c r="U124" s="58"/>
      <c r="V124" s="58"/>
      <c r="W124" s="58"/>
    </row>
    <row r="125" spans="1:23" hidden="1" outlineLevel="1" x14ac:dyDescent="0.25">
      <c r="A125" s="70"/>
      <c r="B125" s="35"/>
      <c r="C125" s="35"/>
      <c r="D125" s="35"/>
      <c r="E125" s="35"/>
      <c r="F125" s="35"/>
      <c r="G125" s="35"/>
      <c r="H125" s="35"/>
      <c r="I125" s="35"/>
      <c r="J125" s="35"/>
      <c r="K125" s="35"/>
      <c r="L125" s="35"/>
      <c r="O125" s="70"/>
      <c r="P125" s="35"/>
      <c r="Q125" s="35"/>
      <c r="R125" s="35"/>
      <c r="S125" s="35"/>
      <c r="T125" s="35"/>
      <c r="U125" s="35"/>
      <c r="V125" s="35"/>
      <c r="W125" s="35"/>
    </row>
    <row r="126" spans="1:23" hidden="1" outlineLevel="1" x14ac:dyDescent="0.25">
      <c r="A126" s="70" t="s">
        <v>136</v>
      </c>
      <c r="B126" s="63">
        <f>IF(B128&lt;B96,B128,B96)</f>
        <v>0</v>
      </c>
      <c r="C126" s="63">
        <f>IF(C128&lt;B96,C128,B96)</f>
        <v>0</v>
      </c>
      <c r="D126" s="63">
        <f t="shared" ref="D126:L126" si="324">IF(D128&lt;$B96,D128,$B96)</f>
        <v>0</v>
      </c>
      <c r="E126" s="63">
        <f t="shared" si="324"/>
        <v>0</v>
      </c>
      <c r="F126" s="63">
        <f t="shared" si="324"/>
        <v>0</v>
      </c>
      <c r="G126" s="63">
        <f t="shared" si="324"/>
        <v>0</v>
      </c>
      <c r="H126" s="63">
        <f t="shared" si="324"/>
        <v>0</v>
      </c>
      <c r="I126" s="63">
        <f t="shared" si="324"/>
        <v>0</v>
      </c>
      <c r="J126" s="63">
        <f t="shared" si="324"/>
        <v>0</v>
      </c>
      <c r="K126" s="63">
        <f t="shared" si="324"/>
        <v>0</v>
      </c>
      <c r="L126" s="63">
        <f t="shared" si="324"/>
        <v>0</v>
      </c>
      <c r="O126" s="70" t="s">
        <v>136</v>
      </c>
      <c r="P126" s="63">
        <f>IF(P128&lt;P96,P128,P96)</f>
        <v>0</v>
      </c>
      <c r="Q126" s="63">
        <f>IF(Q128&lt;P96,Q128,P96)</f>
        <v>0</v>
      </c>
      <c r="R126" s="63">
        <f>IF(R128&lt;$P96,R128,$P96)</f>
        <v>0</v>
      </c>
      <c r="S126" s="63">
        <f t="shared" ref="S126:W126" si="325">IF(S128&lt;$P96,S128,$P96)</f>
        <v>0</v>
      </c>
      <c r="T126" s="63">
        <f t="shared" si="325"/>
        <v>0</v>
      </c>
      <c r="U126" s="63">
        <f t="shared" si="325"/>
        <v>0</v>
      </c>
      <c r="V126" s="63">
        <f t="shared" si="325"/>
        <v>0</v>
      </c>
      <c r="W126" s="63">
        <f t="shared" si="325"/>
        <v>0</v>
      </c>
    </row>
    <row r="127" spans="1:23" hidden="1" outlineLevel="1" x14ac:dyDescent="0.25">
      <c r="A127" s="70"/>
      <c r="B127" s="35"/>
      <c r="C127" s="35"/>
      <c r="D127" s="35"/>
      <c r="E127" s="35"/>
      <c r="F127" s="35"/>
      <c r="G127" s="35"/>
      <c r="H127" s="35"/>
      <c r="I127" s="35"/>
      <c r="J127" s="35"/>
      <c r="K127" s="35"/>
      <c r="L127" s="35"/>
      <c r="O127" s="70"/>
      <c r="P127" s="35"/>
      <c r="Q127" s="35"/>
      <c r="R127" s="35"/>
      <c r="S127" s="35"/>
      <c r="T127" s="35"/>
      <c r="U127" s="35"/>
      <c r="V127" s="35"/>
      <c r="W127" s="35"/>
    </row>
    <row r="128" spans="1:23" hidden="1" outlineLevel="1" x14ac:dyDescent="0.25">
      <c r="A128" s="70" t="s">
        <v>137</v>
      </c>
      <c r="B128" s="63">
        <f>(DATE(YEAR(B102)+1,MONTH(B102),DAY(B102)))</f>
        <v>43101</v>
      </c>
      <c r="C128" s="63">
        <f t="shared" ref="C128:L128" si="326">((DATE(YEAR(C102)+1,MONTH(C102),DAY(C102))))</f>
        <v>43466</v>
      </c>
      <c r="D128" s="63">
        <f t="shared" si="326"/>
        <v>43831</v>
      </c>
      <c r="E128" s="63">
        <f t="shared" si="326"/>
        <v>44197</v>
      </c>
      <c r="F128" s="63">
        <f t="shared" si="326"/>
        <v>44562</v>
      </c>
      <c r="G128" s="63">
        <f t="shared" si="326"/>
        <v>44927</v>
      </c>
      <c r="H128" s="63">
        <f t="shared" si="326"/>
        <v>45292</v>
      </c>
      <c r="I128" s="63">
        <f t="shared" si="326"/>
        <v>45658</v>
      </c>
      <c r="J128" s="63">
        <f t="shared" si="326"/>
        <v>46023</v>
      </c>
      <c r="K128" s="63">
        <f t="shared" si="326"/>
        <v>46388</v>
      </c>
      <c r="L128" s="63">
        <f t="shared" si="326"/>
        <v>46753</v>
      </c>
      <c r="O128" s="70" t="s">
        <v>137</v>
      </c>
      <c r="P128" s="63">
        <f>(DATE(YEAR(P102)+1,MONTH(P102),DAY(P102)))</f>
        <v>43101</v>
      </c>
      <c r="Q128" s="63">
        <f t="shared" ref="Q128:W128" si="327">((DATE(YEAR(Q102)+1,MONTH(Q102),DAY(Q102))))</f>
        <v>43466</v>
      </c>
      <c r="R128" s="63">
        <f t="shared" si="327"/>
        <v>43831</v>
      </c>
      <c r="S128" s="63">
        <f t="shared" si="327"/>
        <v>44197</v>
      </c>
      <c r="T128" s="63">
        <f t="shared" si="327"/>
        <v>44562</v>
      </c>
      <c r="U128" s="63">
        <f t="shared" si="327"/>
        <v>44927</v>
      </c>
      <c r="V128" s="63">
        <f t="shared" si="327"/>
        <v>45292</v>
      </c>
      <c r="W128" s="63">
        <f t="shared" si="327"/>
        <v>45658</v>
      </c>
    </row>
    <row r="129" spans="1:23" hidden="1" outlineLevel="1" x14ac:dyDescent="0.25">
      <c r="A129" s="70"/>
      <c r="B129" s="35"/>
      <c r="C129" s="35"/>
      <c r="D129" s="35"/>
      <c r="E129" s="35"/>
      <c r="F129" s="35"/>
      <c r="G129" s="35"/>
      <c r="H129" s="35"/>
      <c r="I129" s="35"/>
      <c r="J129" s="35"/>
      <c r="K129" s="35"/>
      <c r="L129" s="35"/>
      <c r="O129" s="70"/>
      <c r="P129" s="35"/>
      <c r="Q129" s="35"/>
      <c r="R129" s="35"/>
      <c r="S129" s="35"/>
      <c r="T129" s="35"/>
      <c r="U129" s="35"/>
      <c r="V129" s="35"/>
      <c r="W129" s="35"/>
    </row>
    <row r="130" spans="1:23" collapsed="1" x14ac:dyDescent="0.25">
      <c r="A130" s="61" t="s">
        <v>138</v>
      </c>
      <c r="B130" s="71">
        <f t="shared" ref="B130:I130" si="328">B116+B110+B104+B122</f>
        <v>0</v>
      </c>
      <c r="C130" s="71">
        <f t="shared" si="328"/>
        <v>0</v>
      </c>
      <c r="D130" s="71">
        <f t="shared" si="328"/>
        <v>0</v>
      </c>
      <c r="E130" s="71">
        <f t="shared" si="328"/>
        <v>0</v>
      </c>
      <c r="F130" s="71">
        <f t="shared" si="328"/>
        <v>0</v>
      </c>
      <c r="G130" s="71">
        <f t="shared" si="328"/>
        <v>0</v>
      </c>
      <c r="H130" s="71">
        <f t="shared" si="328"/>
        <v>0</v>
      </c>
      <c r="I130" s="71">
        <f t="shared" si="328"/>
        <v>0</v>
      </c>
      <c r="J130" s="71">
        <f>J116+J110+J104+J122</f>
        <v>0</v>
      </c>
      <c r="K130" s="71">
        <f>K116+K110+K104+K122</f>
        <v>0</v>
      </c>
      <c r="L130" s="71">
        <f t="shared" ref="L130" si="329">L116+L110+L104+L122</f>
        <v>0</v>
      </c>
      <c r="O130" s="61" t="s">
        <v>138</v>
      </c>
      <c r="P130" s="71">
        <f t="shared" ref="P130:W130" si="330">P116+P110+P104+P122</f>
        <v>0</v>
      </c>
      <c r="Q130" s="71">
        <f t="shared" si="330"/>
        <v>0</v>
      </c>
      <c r="R130" s="71">
        <f t="shared" si="330"/>
        <v>0</v>
      </c>
      <c r="S130" s="71">
        <f t="shared" si="330"/>
        <v>0</v>
      </c>
      <c r="T130" s="71">
        <f t="shared" si="330"/>
        <v>0</v>
      </c>
      <c r="U130" s="71">
        <f t="shared" si="330"/>
        <v>0</v>
      </c>
      <c r="V130" s="71">
        <f t="shared" si="330"/>
        <v>0</v>
      </c>
      <c r="W130" s="71">
        <f t="shared" si="330"/>
        <v>0</v>
      </c>
    </row>
    <row r="131" spans="1:23" x14ac:dyDescent="0.25">
      <c r="A131" s="61">
        <v>2</v>
      </c>
      <c r="B131" s="71">
        <f t="shared" ref="B131" si="331">(B117+B111+B105+B123+B112+B118+B106)*$B97</f>
        <v>0</v>
      </c>
      <c r="C131" s="71">
        <f t="shared" ref="C131:F131" si="332">(C117+C111+C105+C123+C112+C118+C106+C124)*$B97</f>
        <v>0</v>
      </c>
      <c r="D131" s="71">
        <f t="shared" si="332"/>
        <v>0</v>
      </c>
      <c r="E131" s="71">
        <f t="shared" si="332"/>
        <v>0</v>
      </c>
      <c r="F131" s="71">
        <f t="shared" si="332"/>
        <v>0</v>
      </c>
      <c r="G131" s="71">
        <f>(G117+G111+G105+G123+G112+G118+G106+G124)*$B97</f>
        <v>0</v>
      </c>
      <c r="H131" s="71">
        <f t="shared" ref="H131:L131" si="333">(H117+H111+H105+H123+H112+H118+H106+H124)*$B97</f>
        <v>0</v>
      </c>
      <c r="I131" s="71">
        <f t="shared" si="333"/>
        <v>0</v>
      </c>
      <c r="J131" s="71">
        <f t="shared" si="333"/>
        <v>0</v>
      </c>
      <c r="K131" s="71">
        <f t="shared" si="333"/>
        <v>0</v>
      </c>
      <c r="L131" s="71">
        <f t="shared" si="333"/>
        <v>0</v>
      </c>
      <c r="O131" s="61">
        <v>2</v>
      </c>
      <c r="P131" s="71">
        <f>(P117+P111+P105+P123+P112+P118+P106)*$P97</f>
        <v>0</v>
      </c>
      <c r="Q131" s="71">
        <f t="shared" ref="Q131:W131" si="334">(Q117+Q111+Q105+Q123+Q112+Q118+Q106)*$P97</f>
        <v>0</v>
      </c>
      <c r="R131" s="71">
        <f t="shared" si="334"/>
        <v>0</v>
      </c>
      <c r="S131" s="71">
        <f t="shared" si="334"/>
        <v>0</v>
      </c>
      <c r="T131" s="71">
        <f t="shared" si="334"/>
        <v>0</v>
      </c>
      <c r="U131" s="71">
        <f t="shared" si="334"/>
        <v>0</v>
      </c>
      <c r="V131" s="71">
        <f t="shared" si="334"/>
        <v>0</v>
      </c>
      <c r="W131" s="71">
        <f t="shared" si="334"/>
        <v>0</v>
      </c>
    </row>
    <row r="133" spans="1:23" x14ac:dyDescent="0.25">
      <c r="A133" s="72" t="s">
        <v>140</v>
      </c>
      <c r="B133" s="72" t="e">
        <f>VLOOKUP('6. Staff Calculations'!B138,Increments!B$1:D$155,3,FALSE)</f>
        <v>#N/A</v>
      </c>
      <c r="C133" s="72" t="e">
        <f>IF(B133="ARC","No",'4.ACU Salaries '!$M$14)</f>
        <v>#N/A</v>
      </c>
      <c r="D133" s="72"/>
      <c r="E133" s="72"/>
      <c r="F133" s="72"/>
      <c r="G133" s="72"/>
      <c r="H133" s="72"/>
      <c r="I133" s="72"/>
      <c r="J133" s="72"/>
      <c r="K133" s="72"/>
      <c r="L133" s="72"/>
      <c r="O133" s="72" t="s">
        <v>140</v>
      </c>
      <c r="P133" s="72" t="e">
        <f>VLOOKUP('6. Staff Calculations'!P138,Increments!Q$1:S$155,3,FALSE)</f>
        <v>#N/A</v>
      </c>
      <c r="Q133" s="72" t="e">
        <f>IF(P133="ARC","No",'4.ACU Salaries '!$M$14)</f>
        <v>#N/A</v>
      </c>
      <c r="R133" s="72"/>
      <c r="S133" s="72"/>
      <c r="T133" s="72"/>
      <c r="U133" s="72"/>
      <c r="V133" s="72"/>
      <c r="W133" s="72"/>
    </row>
    <row r="134" spans="1:23" x14ac:dyDescent="0.25">
      <c r="A134" s="73" t="s">
        <v>96</v>
      </c>
      <c r="B134" s="74">
        <f>'4.ACU Salaries '!$K$14</f>
        <v>0</v>
      </c>
      <c r="C134" s="74"/>
      <c r="D134" s="74"/>
      <c r="E134" s="74"/>
      <c r="F134" s="74"/>
      <c r="G134" s="74"/>
      <c r="H134" s="74"/>
      <c r="I134" s="74"/>
      <c r="J134" s="74"/>
      <c r="K134" s="74"/>
      <c r="L134" s="74"/>
      <c r="O134" s="73" t="s">
        <v>96</v>
      </c>
      <c r="P134" s="74">
        <f>'4.ACU Salaries '!$K$45</f>
        <v>0</v>
      </c>
      <c r="Q134" s="74"/>
      <c r="R134" s="74"/>
      <c r="S134" s="74"/>
      <c r="T134" s="74"/>
      <c r="U134" s="74"/>
      <c r="V134" s="74"/>
      <c r="W134" s="74"/>
    </row>
    <row r="135" spans="1:23" x14ac:dyDescent="0.25">
      <c r="A135" s="73" t="s">
        <v>97</v>
      </c>
      <c r="B135" s="74">
        <f>'4.ACU Salaries '!$L$14</f>
        <v>0</v>
      </c>
      <c r="C135" s="74"/>
      <c r="D135" s="74"/>
      <c r="E135" s="74"/>
      <c r="F135" s="74"/>
      <c r="G135" s="74"/>
      <c r="H135" s="74"/>
      <c r="I135" s="74"/>
      <c r="J135" s="74"/>
      <c r="K135" s="74"/>
      <c r="L135" s="74"/>
      <c r="O135" s="73" t="s">
        <v>97</v>
      </c>
      <c r="P135" s="74">
        <f>'4.ACU Salaries '!$L$45</f>
        <v>0</v>
      </c>
      <c r="Q135" s="74"/>
      <c r="R135" s="74"/>
      <c r="S135" s="74"/>
      <c r="T135" s="74"/>
      <c r="U135" s="74"/>
      <c r="V135" s="74"/>
      <c r="W135" s="74"/>
    </row>
    <row r="136" spans="1:23" x14ac:dyDescent="0.25">
      <c r="A136" s="74" t="s">
        <v>128</v>
      </c>
      <c r="B136" s="75">
        <f>'4.ACU Salaries '!$J$14</f>
        <v>0</v>
      </c>
      <c r="C136" s="74"/>
      <c r="D136" s="74"/>
      <c r="E136" s="74"/>
      <c r="F136" s="74"/>
      <c r="G136" s="74"/>
      <c r="H136" s="74"/>
      <c r="I136" s="74"/>
      <c r="J136" s="74"/>
      <c r="K136" s="74"/>
      <c r="L136" s="74"/>
      <c r="O136" s="74" t="s">
        <v>128</v>
      </c>
      <c r="P136" s="75">
        <f>'4.ACU Salaries '!$J$45</f>
        <v>0</v>
      </c>
      <c r="Q136" s="74"/>
      <c r="R136" s="74"/>
      <c r="S136" s="74"/>
      <c r="T136" s="74"/>
      <c r="U136" s="74"/>
      <c r="V136" s="74"/>
      <c r="W136" s="74"/>
    </row>
    <row r="137" spans="1:23" x14ac:dyDescent="0.25">
      <c r="A137" s="74" t="s">
        <v>80</v>
      </c>
      <c r="B137" s="36">
        <f>'4.ACU Salaries '!$P$14</f>
        <v>0</v>
      </c>
      <c r="C137" s="74"/>
      <c r="D137" s="74"/>
      <c r="E137" s="74"/>
      <c r="F137" s="74"/>
      <c r="G137" s="74"/>
      <c r="H137" s="74"/>
      <c r="I137" s="74"/>
      <c r="J137" s="74"/>
      <c r="K137" s="74"/>
      <c r="L137" s="74"/>
      <c r="O137" s="74" t="s">
        <v>80</v>
      </c>
      <c r="P137" s="36">
        <f>'4.ACU Salaries '!$P$45</f>
        <v>0</v>
      </c>
      <c r="Q137" s="74"/>
      <c r="R137" s="74"/>
      <c r="S137" s="74"/>
      <c r="T137" s="74"/>
      <c r="U137" s="74"/>
      <c r="V137" s="74"/>
      <c r="W137" s="74"/>
    </row>
    <row r="138" spans="1:23" s="52" customFormat="1" ht="40.5" customHeight="1" x14ac:dyDescent="0.25">
      <c r="A138" s="76" t="s">
        <v>129</v>
      </c>
      <c r="B138" s="77">
        <f>'4.ACU Salaries '!$E$14</f>
        <v>0</v>
      </c>
      <c r="C138" s="78" t="e">
        <f>IF((YEAR('4.ACU Salaries '!$K$14))=C140,'4.ACU Salaries '!$E$14,(IF($C133="No",$B138,(VLOOKUP(C139,Increments!$A$1:$E$169,2,FALSE)))))</f>
        <v>#N/A</v>
      </c>
      <c r="D138" s="78" t="e">
        <f>IF((YEAR('4.ACU Salaries '!$K$14))=D140,'4.ACU Salaries '!$E$14,(IF($C133="No",$B138,(VLOOKUP(D139,Increments!$A$1:$E$169,2,FALSE)))))</f>
        <v>#N/A</v>
      </c>
      <c r="E138" s="78" t="e">
        <f>IF((YEAR('4.ACU Salaries '!$K$14))=E140,'4.ACU Salaries '!$E$14,(IF($C133="No",$B138,(VLOOKUP(E139,Increments!$A$1:$E$169,2,FALSE)))))</f>
        <v>#N/A</v>
      </c>
      <c r="F138" s="78" t="e">
        <f>IF((YEAR('4.ACU Salaries '!$K$14))=F140,'4.ACU Salaries '!$E$14,(IF($C133="No",$E138,(VLOOKUP(F139,Increments!$A$1:$E$169,2,FALSE)))))</f>
        <v>#N/A</v>
      </c>
      <c r="G138" s="78" t="e">
        <f>IF((YEAR('4.ACU Salaries '!$K$14))=G140,'4.ACU Salaries '!$E$14,(IF($C133="No",$E138,(VLOOKUP(G139,Increments!$A$1:$E$169,2,FALSE)))))</f>
        <v>#N/A</v>
      </c>
      <c r="H138" s="78" t="e">
        <f>IF((YEAR('4.ACU Salaries '!$K$14))=H140,'4.ACU Salaries '!$E$14,(IF($C133="No",$E138,(VLOOKUP(H139,Increments!$A$1:$E$169,2,FALSE)))))</f>
        <v>#N/A</v>
      </c>
      <c r="I138" s="78" t="e">
        <f>IF((YEAR('4.ACU Salaries '!$K$14))=I140,'4.ACU Salaries '!$E$14,(IF($C133="No",$E138,(VLOOKUP(I139,Increments!$A$1:$E$169,2,FALSE)))))</f>
        <v>#N/A</v>
      </c>
      <c r="J138" s="78" t="e">
        <f>IF((YEAR('4.ACU Salaries '!$K$14))=J140,'4.ACU Salaries '!$E$14,(IF($C133="No",$E138,(VLOOKUP(J139,Increments!$A$1:$E$169,2,FALSE)))))</f>
        <v>#N/A</v>
      </c>
      <c r="K138" s="78" t="e">
        <f>IF((YEAR('4.ACU Salaries '!$K$14))=K140,'4.ACU Salaries '!$E$14,(IF($C133="No",$E138,(VLOOKUP(K139,Increments!$A$1:$E$169,2,FALSE)))))</f>
        <v>#N/A</v>
      </c>
      <c r="L138" s="78" t="e">
        <f>IF((YEAR('4.ACU Salaries '!$K$14))=L140,'4.ACU Salaries '!$E$14,(IF($C133="No",$E138,(VLOOKUP(L139,Increments!$A$1:$E$169,2,FALSE)))))</f>
        <v>#N/A</v>
      </c>
      <c r="O138" s="76" t="s">
        <v>129</v>
      </c>
      <c r="P138" s="77">
        <f>'4.ACU Salaries '!$E$14</f>
        <v>0</v>
      </c>
      <c r="Q138" s="78" t="e">
        <f>IF((YEAR('4.ACU Salaries '!$K$14))=Q140,'4.ACU Salaries '!$E$14,(IF($C133="No",$B138,(VLOOKUP(Q139,Increments!$A$1:$E$169,2,FALSE)))))</f>
        <v>#N/A</v>
      </c>
      <c r="R138" s="78" t="e">
        <f>IF((YEAR('4.ACU Salaries '!$K$14))=R140,'4.ACU Salaries '!$E$14,(IF($C133="No",$B138,(VLOOKUP(R139,Increments!$A$1:$E$169,2,FALSE)))))</f>
        <v>#N/A</v>
      </c>
      <c r="S138" s="78" t="e">
        <f>IF((YEAR('4.ACU Salaries '!$K$14))=S140,'4.ACU Salaries '!$E$14,(IF($C133="No",$B138,(VLOOKUP(S139,Increments!$A$1:$E$169,2,FALSE)))))</f>
        <v>#N/A</v>
      </c>
      <c r="T138" s="78" t="e">
        <f>IF((YEAR('4.ACU Salaries '!$K$14))=T140,'4.ACU Salaries '!$E$14,(IF($C133="No",$B138,(VLOOKUP(T139,Increments!$A$1:$E$169,2,FALSE)))))</f>
        <v>#N/A</v>
      </c>
      <c r="U138" s="78" t="e">
        <f>IF((YEAR('4.ACU Salaries '!$K$14))=U140,'4.ACU Salaries '!$E$14,(IF($C133="No",$B138,(VLOOKUP(U139,Increments!$A$1:$E$169,2,FALSE)))))</f>
        <v>#N/A</v>
      </c>
      <c r="V138" s="78" t="e">
        <f>IF((YEAR('4.ACU Salaries '!$K$14))=V140,'4.ACU Salaries '!$E$14,(IF($C133="No",$B138,(VLOOKUP(V139,Increments!$A$1:$E$169,2,FALSE)))))</f>
        <v>#N/A</v>
      </c>
      <c r="W138" s="78" t="e">
        <f>IF((YEAR('4.ACU Salaries '!$K$14))=W140,'4.ACU Salaries '!$E$14,(IF($C133="No",$B138,(VLOOKUP(W139,Increments!$A$1:$E$169,2,FALSE)))))</f>
        <v>#N/A</v>
      </c>
    </row>
    <row r="139" spans="1:23" x14ac:dyDescent="0.25">
      <c r="A139" s="73" t="s">
        <v>130</v>
      </c>
      <c r="B139" s="73">
        <f>IF((YEAR('4.ACU Salaries '!$K14))=B140,VLOOKUP($B138,Increments!$B$1:$E$178,2,FALSE),0)</f>
        <v>0</v>
      </c>
      <c r="C139" s="73">
        <f>IF((YEAR('4.ACU Salaries '!$K14))=C140,VLOOKUP($B138,Increments!$B$1:$E$178,2,FALSE),0)+IF(B139=0,0,B139+1)</f>
        <v>0</v>
      </c>
      <c r="D139" s="73">
        <f>IF((YEAR('4.ACU Salaries '!$K14))=D140,VLOOKUP($B138,Increments!$B$1:$E$178,2,FALSE),0)+IF(C139=0,0,C139+1)</f>
        <v>0</v>
      </c>
      <c r="E139" s="73">
        <f>IF((YEAR('4.ACU Salaries '!$K14))=E140,VLOOKUP($B138,Increments!$B$1:$E$178,2,FALSE),0)+IF(D139=0,0,D139+1)</f>
        <v>0</v>
      </c>
      <c r="F139" s="73">
        <f>IF((YEAR('4.ACU Salaries '!$K14))=F140,VLOOKUP($B138,Increments!$B$1:$E$178,2,FALSE),0)+IF(E139=0,0,E139+1)</f>
        <v>0</v>
      </c>
      <c r="G139" s="73">
        <f>IF((YEAR('4.ACU Salaries '!$K14))=G140,VLOOKUP($B138,Increments!$B$1:$E$178,2,FALSE),0)+IF(F139=0,0,F139+1)</f>
        <v>0</v>
      </c>
      <c r="H139" s="73">
        <f>IF((YEAR('4.ACU Salaries '!$K14))=H140,VLOOKUP($B138,Increments!$B$1:$E$178,2,FALSE),0)+IF(G139=0,0,G139+1)</f>
        <v>0</v>
      </c>
      <c r="I139" s="73">
        <f>IF((YEAR('4.ACU Salaries '!$K14))=I140,VLOOKUP($B138,Increments!$B$1:$E$178,2,FALSE),0)+IF(H139=0,0,H139+1)</f>
        <v>0</v>
      </c>
      <c r="J139" s="73">
        <f>IF((YEAR('4.ACU Salaries '!$K14))=J140,VLOOKUP($B138,Increments!$B$1:$E$178,2,FALSE),0)+IF(I139=0,0,I139+1)</f>
        <v>0</v>
      </c>
      <c r="K139" s="73">
        <f>IF((YEAR('4.ACU Salaries '!$K14))=K140,VLOOKUP($B138,Increments!$B$1:$E$178,2,FALSE),0)+IF(J139=0,0,J139+1)</f>
        <v>0</v>
      </c>
      <c r="L139" s="73">
        <f>IF((YEAR('4.ACU Salaries '!$K14))=L140,VLOOKUP($B138,Increments!$B$1:$E$178,2,FALSE),0)+IF(K139=0,0,K139+1)</f>
        <v>0</v>
      </c>
      <c r="O139" s="73" t="s">
        <v>130</v>
      </c>
      <c r="P139" s="73">
        <f>IF((YEAR('4.ACU Salaries '!$K12))=P140,VLOOKUP($B138,Increments!$B$1:$E$178,2,FALSE),0)</f>
        <v>0</v>
      </c>
      <c r="Q139" s="73" t="e">
        <f>IF(P139=0,VLOOKUP($B138,Increments!$B$1:$E$170,2,FALSE),P139+1)</f>
        <v>#N/A</v>
      </c>
      <c r="R139" s="73" t="e">
        <f>IF(Q139=0,VLOOKUP($B138,Increments!$B$1:$E$170,2,FALSE),Q139+1)</f>
        <v>#N/A</v>
      </c>
      <c r="S139" s="73" t="e">
        <f>IF(R139=0,VLOOKUP($B138,Increments!$B$1:$E$170,2,FALSE),R139+1)</f>
        <v>#N/A</v>
      </c>
      <c r="T139" s="73" t="e">
        <f>IF(S139=0,VLOOKUP($B138,Increments!$B$1:$E$170,2,FALSE),S139+1)</f>
        <v>#N/A</v>
      </c>
      <c r="U139" s="73" t="e">
        <f>IF(T139=0,VLOOKUP($B138,Increments!$B$1:$E$170,2,FALSE),T139+1)</f>
        <v>#N/A</v>
      </c>
      <c r="V139" s="73" t="e">
        <f>IF(U139=0,VLOOKUP($B138,Increments!$B$1:$E$170,2,FALSE),U139+1)</f>
        <v>#N/A</v>
      </c>
      <c r="W139" s="73" t="e">
        <f>IF(V139=0,VLOOKUP($B138,Increments!$B$1:$E$170,2,FALSE),V139+1)</f>
        <v>#N/A</v>
      </c>
    </row>
    <row r="140" spans="1:23" x14ac:dyDescent="0.25">
      <c r="A140" s="72" t="s">
        <v>83</v>
      </c>
      <c r="B140" s="72">
        <f>YEAR(B141)</f>
        <v>2017</v>
      </c>
      <c r="C140" s="72">
        <f t="shared" ref="C140:I140" si="335">B140+1</f>
        <v>2018</v>
      </c>
      <c r="D140" s="72">
        <f t="shared" si="335"/>
        <v>2019</v>
      </c>
      <c r="E140" s="72">
        <f t="shared" si="335"/>
        <v>2020</v>
      </c>
      <c r="F140" s="72">
        <f t="shared" si="335"/>
        <v>2021</v>
      </c>
      <c r="G140" s="72">
        <f t="shared" si="335"/>
        <v>2022</v>
      </c>
      <c r="H140" s="72">
        <f t="shared" si="335"/>
        <v>2023</v>
      </c>
      <c r="I140" s="72">
        <f t="shared" si="335"/>
        <v>2024</v>
      </c>
      <c r="J140" s="72">
        <f t="shared" ref="J140" si="336">I140+1</f>
        <v>2025</v>
      </c>
      <c r="K140" s="72">
        <f t="shared" ref="K140" si="337">J140+1</f>
        <v>2026</v>
      </c>
      <c r="L140" s="72">
        <f t="shared" ref="L140" si="338">K140+1</f>
        <v>2027</v>
      </c>
      <c r="O140" s="72" t="s">
        <v>83</v>
      </c>
      <c r="P140" s="72">
        <f>YEAR(P141)</f>
        <v>2017</v>
      </c>
      <c r="Q140" s="72">
        <f t="shared" ref="Q140" si="339">P140+1</f>
        <v>2018</v>
      </c>
      <c r="R140" s="72">
        <f t="shared" ref="R140" si="340">Q140+1</f>
        <v>2019</v>
      </c>
      <c r="S140" s="72">
        <f t="shared" ref="S140" si="341">R140+1</f>
        <v>2020</v>
      </c>
      <c r="T140" s="72">
        <f t="shared" ref="T140" si="342">S140+1</f>
        <v>2021</v>
      </c>
      <c r="U140" s="72">
        <f t="shared" ref="U140" si="343">T140+1</f>
        <v>2022</v>
      </c>
      <c r="V140" s="72">
        <f t="shared" ref="V140" si="344">U140+1</f>
        <v>2023</v>
      </c>
      <c r="W140" s="72">
        <f t="shared" ref="W140" si="345">V140+1</f>
        <v>2024</v>
      </c>
    </row>
    <row r="141" spans="1:23" hidden="1" outlineLevel="1" x14ac:dyDescent="0.25">
      <c r="A141" s="79" t="s">
        <v>132</v>
      </c>
      <c r="B141" s="74">
        <f>B$9</f>
        <v>42736</v>
      </c>
      <c r="C141" s="74">
        <f t="shared" ref="C141:L141" si="346">C$9</f>
        <v>43101</v>
      </c>
      <c r="D141" s="74">
        <f t="shared" si="346"/>
        <v>43466</v>
      </c>
      <c r="E141" s="74">
        <f t="shared" si="346"/>
        <v>43831</v>
      </c>
      <c r="F141" s="74">
        <f t="shared" si="346"/>
        <v>44197</v>
      </c>
      <c r="G141" s="74">
        <f t="shared" si="346"/>
        <v>44562</v>
      </c>
      <c r="H141" s="74">
        <f t="shared" si="346"/>
        <v>44927</v>
      </c>
      <c r="I141" s="74">
        <f t="shared" si="346"/>
        <v>45292</v>
      </c>
      <c r="J141" s="74">
        <f t="shared" si="346"/>
        <v>45658</v>
      </c>
      <c r="K141" s="74">
        <f t="shared" si="346"/>
        <v>46023</v>
      </c>
      <c r="L141" s="74">
        <f t="shared" si="346"/>
        <v>46388</v>
      </c>
      <c r="O141" s="79" t="s">
        <v>132</v>
      </c>
      <c r="P141" s="74">
        <f>P$9</f>
        <v>42736</v>
      </c>
      <c r="Q141" s="74">
        <f t="shared" ref="Q141:W141" si="347">Q$9</f>
        <v>43101</v>
      </c>
      <c r="R141" s="74">
        <f t="shared" si="347"/>
        <v>43466</v>
      </c>
      <c r="S141" s="74">
        <f t="shared" si="347"/>
        <v>43831</v>
      </c>
      <c r="T141" s="74">
        <f t="shared" si="347"/>
        <v>44197</v>
      </c>
      <c r="U141" s="74">
        <f t="shared" si="347"/>
        <v>44562</v>
      </c>
      <c r="V141" s="74">
        <f t="shared" si="347"/>
        <v>44927</v>
      </c>
      <c r="W141" s="74">
        <f t="shared" si="347"/>
        <v>45292</v>
      </c>
    </row>
    <row r="142" spans="1:23" hidden="1" outlineLevel="1" x14ac:dyDescent="0.25">
      <c r="A142" s="79" t="s">
        <v>133</v>
      </c>
      <c r="B142" s="36">
        <f>B137</f>
        <v>0</v>
      </c>
      <c r="C142" s="36">
        <f>B137</f>
        <v>0</v>
      </c>
      <c r="D142" s="36" t="e">
        <f t="shared" ref="D142" si="348">C160</f>
        <v>#N/A</v>
      </c>
      <c r="E142" s="36" t="e">
        <f t="shared" ref="E142" si="349">D160</f>
        <v>#N/A</v>
      </c>
      <c r="F142" s="36" t="e">
        <f t="shared" ref="F142" si="350">E160</f>
        <v>#N/A</v>
      </c>
      <c r="G142" s="36" t="e">
        <f t="shared" ref="G142" si="351">F160</f>
        <v>#N/A</v>
      </c>
      <c r="H142" s="36" t="e">
        <f t="shared" ref="H142" si="352">G160</f>
        <v>#N/A</v>
      </c>
      <c r="I142" s="36" t="e">
        <f t="shared" ref="I142" si="353">H160</f>
        <v>#N/A</v>
      </c>
      <c r="J142" s="36" t="e">
        <f t="shared" ref="J142" si="354">I160</f>
        <v>#N/A</v>
      </c>
      <c r="K142" s="36" t="e">
        <f t="shared" ref="K142" si="355">J160</f>
        <v>#N/A</v>
      </c>
      <c r="L142" s="36" t="e">
        <f t="shared" ref="L142" si="356">K160</f>
        <v>#N/A</v>
      </c>
      <c r="O142" s="79" t="s">
        <v>133</v>
      </c>
      <c r="P142" s="36">
        <f>$P$98</f>
        <v>0</v>
      </c>
      <c r="Q142" s="36">
        <f t="shared" ref="Q142:W142" si="357">$P$98</f>
        <v>0</v>
      </c>
      <c r="R142" s="36">
        <f t="shared" si="357"/>
        <v>0</v>
      </c>
      <c r="S142" s="36">
        <f t="shared" si="357"/>
        <v>0</v>
      </c>
      <c r="T142" s="36">
        <f t="shared" si="357"/>
        <v>0</v>
      </c>
      <c r="U142" s="36">
        <f t="shared" si="357"/>
        <v>0</v>
      </c>
      <c r="V142" s="36">
        <f t="shared" si="357"/>
        <v>0</v>
      </c>
      <c r="W142" s="36">
        <f t="shared" si="357"/>
        <v>0</v>
      </c>
    </row>
    <row r="143" spans="1:23" hidden="1" outlineLevel="1" x14ac:dyDescent="0.25">
      <c r="A143" s="79" t="s">
        <v>134</v>
      </c>
      <c r="B143" s="73">
        <f t="shared" ref="B143:L143" si="358">IF(OR(B147&lt;=B141,$B135&lt;=B141,B141&lt;$B134),0,(IF((OR(B153&lt;$B135,B147&lt;$B135)),(IF(B147&lt;=B153,(ABS(B141-B147)),(ABS(B141-B153)))),(ABS(B141-$B135)))))</f>
        <v>0</v>
      </c>
      <c r="C143" s="73">
        <f t="shared" si="358"/>
        <v>0</v>
      </c>
      <c r="D143" s="73">
        <f t="shared" si="358"/>
        <v>0</v>
      </c>
      <c r="E143" s="73">
        <f t="shared" si="358"/>
        <v>0</v>
      </c>
      <c r="F143" s="73">
        <f t="shared" si="358"/>
        <v>0</v>
      </c>
      <c r="G143" s="73">
        <f t="shared" si="358"/>
        <v>0</v>
      </c>
      <c r="H143" s="73">
        <f t="shared" si="358"/>
        <v>0</v>
      </c>
      <c r="I143" s="73">
        <f t="shared" si="358"/>
        <v>0</v>
      </c>
      <c r="J143" s="73">
        <f t="shared" si="358"/>
        <v>0</v>
      </c>
      <c r="K143" s="73">
        <f t="shared" si="358"/>
        <v>0</v>
      </c>
      <c r="L143" s="73">
        <f t="shared" si="358"/>
        <v>0</v>
      </c>
      <c r="O143" s="79" t="s">
        <v>134</v>
      </c>
      <c r="P143" s="73">
        <f t="shared" ref="P143:W143" si="359">IF(OR(P147&lt;=P141,$B135&lt;=P141,P141&lt;$B134),0,(IF((OR(P153&lt;$B135,P147&lt;$B135)),(IF(P147&lt;=P153,(ABS(P141-P147)),(ABS(P141-P153)))),(ABS(P141-$B135)))))</f>
        <v>0</v>
      </c>
      <c r="Q143" s="73">
        <f t="shared" si="359"/>
        <v>0</v>
      </c>
      <c r="R143" s="73">
        <f t="shared" si="359"/>
        <v>0</v>
      </c>
      <c r="S143" s="73">
        <f t="shared" si="359"/>
        <v>0</v>
      </c>
      <c r="T143" s="73">
        <f t="shared" si="359"/>
        <v>0</v>
      </c>
      <c r="U143" s="73">
        <f t="shared" si="359"/>
        <v>0</v>
      </c>
      <c r="V143" s="73">
        <f t="shared" si="359"/>
        <v>0</v>
      </c>
      <c r="W143" s="73">
        <f t="shared" si="359"/>
        <v>0</v>
      </c>
    </row>
    <row r="144" spans="1:23" hidden="1" outlineLevel="1" x14ac:dyDescent="0.25">
      <c r="A144" s="57" t="s">
        <v>166</v>
      </c>
      <c r="B144" s="58">
        <f t="shared" ref="B144:L144" si="360">IFERROR(((B142/B$18*B143)),0)</f>
        <v>0</v>
      </c>
      <c r="C144" s="58">
        <f t="shared" si="360"/>
        <v>0</v>
      </c>
      <c r="D144" s="58">
        <f t="shared" si="360"/>
        <v>0</v>
      </c>
      <c r="E144" s="58">
        <f t="shared" si="360"/>
        <v>0</v>
      </c>
      <c r="F144" s="58">
        <f t="shared" si="360"/>
        <v>0</v>
      </c>
      <c r="G144" s="58">
        <f t="shared" si="360"/>
        <v>0</v>
      </c>
      <c r="H144" s="58">
        <f t="shared" si="360"/>
        <v>0</v>
      </c>
      <c r="I144" s="58">
        <f t="shared" si="360"/>
        <v>0</v>
      </c>
      <c r="J144" s="58">
        <f t="shared" si="360"/>
        <v>0</v>
      </c>
      <c r="K144" s="58">
        <f t="shared" si="360"/>
        <v>0</v>
      </c>
      <c r="L144" s="58">
        <f t="shared" si="360"/>
        <v>0</v>
      </c>
      <c r="O144" s="57" t="s">
        <v>166</v>
      </c>
      <c r="P144" s="58">
        <f t="shared" ref="P144:W144" si="361">IFERROR(((P142/P$18*P143)),0)</f>
        <v>0</v>
      </c>
      <c r="Q144" s="58">
        <f t="shared" si="361"/>
        <v>0</v>
      </c>
      <c r="R144" s="58">
        <f t="shared" si="361"/>
        <v>0</v>
      </c>
      <c r="S144" s="58">
        <f t="shared" si="361"/>
        <v>0</v>
      </c>
      <c r="T144" s="58">
        <f t="shared" si="361"/>
        <v>0</v>
      </c>
      <c r="U144" s="58">
        <f t="shared" si="361"/>
        <v>0</v>
      </c>
      <c r="V144" s="58">
        <f t="shared" si="361"/>
        <v>0</v>
      </c>
      <c r="W144" s="58">
        <f t="shared" si="361"/>
        <v>0</v>
      </c>
    </row>
    <row r="145" spans="1:23" hidden="1" outlineLevel="1" x14ac:dyDescent="0.25">
      <c r="A145" s="57" t="s">
        <v>165</v>
      </c>
      <c r="B145" s="58">
        <f>IF(B143=0,0,(IF(AND((((B144/26.089)*2)*0.175)&lt;1370.3),((B144/26.089)*2)*0.175,1370.3)))</f>
        <v>0</v>
      </c>
      <c r="C145" s="58">
        <f t="shared" ref="C145:L145" si="362">IF(C143=0,0,(IF(AND((((C144/26.089)*2)*0.175)&lt;1370.3),((C144/26.089)*2)*0.175,1370.3)))</f>
        <v>0</v>
      </c>
      <c r="D145" s="58">
        <f t="shared" si="362"/>
        <v>0</v>
      </c>
      <c r="E145" s="58">
        <f t="shared" si="362"/>
        <v>0</v>
      </c>
      <c r="F145" s="58">
        <f t="shared" si="362"/>
        <v>0</v>
      </c>
      <c r="G145" s="58">
        <f t="shared" si="362"/>
        <v>0</v>
      </c>
      <c r="H145" s="58">
        <f t="shared" si="362"/>
        <v>0</v>
      </c>
      <c r="I145" s="58">
        <f t="shared" si="362"/>
        <v>0</v>
      </c>
      <c r="J145" s="58">
        <f t="shared" si="362"/>
        <v>0</v>
      </c>
      <c r="K145" s="58">
        <f t="shared" si="362"/>
        <v>0</v>
      </c>
      <c r="L145" s="58">
        <f t="shared" si="362"/>
        <v>0</v>
      </c>
      <c r="O145" s="57" t="s">
        <v>165</v>
      </c>
      <c r="P145" s="58">
        <f>IF(P143=0,0,(IF(AND((((P144/26.089)*2)*0.175)&lt;1370.3),((P144/26.089)*2)*0.175,1370.3)))</f>
        <v>0</v>
      </c>
      <c r="Q145" s="58">
        <f t="shared" ref="Q145:W145" si="363">IF(Q143=0,0,(IF(AND((((Q144/26.089)*2)*0.175)&lt;1370.3),((Q144/26.089)*2)*0.175,1370.3)))</f>
        <v>0</v>
      </c>
      <c r="R145" s="58">
        <f t="shared" si="363"/>
        <v>0</v>
      </c>
      <c r="S145" s="58">
        <f t="shared" si="363"/>
        <v>0</v>
      </c>
      <c r="T145" s="58">
        <f t="shared" si="363"/>
        <v>0</v>
      </c>
      <c r="U145" s="58">
        <f t="shared" si="363"/>
        <v>0</v>
      </c>
      <c r="V145" s="58">
        <f t="shared" si="363"/>
        <v>0</v>
      </c>
      <c r="W145" s="58">
        <f t="shared" si="363"/>
        <v>0</v>
      </c>
    </row>
    <row r="146" spans="1:23" hidden="1" outlineLevel="1" x14ac:dyDescent="0.25">
      <c r="A146" s="79"/>
      <c r="B146" s="36"/>
      <c r="C146" s="36"/>
      <c r="D146" s="36"/>
      <c r="E146" s="36"/>
      <c r="F146" s="36"/>
      <c r="G146" s="36"/>
      <c r="H146" s="36"/>
      <c r="I146" s="36"/>
      <c r="J146" s="36"/>
      <c r="K146" s="36"/>
      <c r="L146" s="36"/>
      <c r="O146" s="79"/>
      <c r="P146" s="36"/>
      <c r="Q146" s="36"/>
      <c r="R146" s="36"/>
      <c r="S146" s="36"/>
      <c r="T146" s="36"/>
      <c r="U146" s="36"/>
      <c r="V146" s="36"/>
      <c r="W146" s="36"/>
    </row>
    <row r="147" spans="1:23" hidden="1" outlineLevel="1" x14ac:dyDescent="0.25">
      <c r="A147" s="79" t="s">
        <v>135</v>
      </c>
      <c r="B147" s="74">
        <f>IF(B141&lt;=(DATE(YEAR(B141),MONTH($B134),DAY($B134))),(DATE(YEAR(B141),MONTH($B134),DAY($B134))),(DATE(YEAR(B141)+1,MONTH($B134),DAY($B134))))</f>
        <v>43100</v>
      </c>
      <c r="C147" s="74">
        <f t="shared" ref="C147" si="364">(DATE(YEAR(B147)+1,MONTH($B134),DAY($B134)))</f>
        <v>43100</v>
      </c>
      <c r="D147" s="74">
        <f t="shared" ref="D147" si="365">(DATE(YEAR(C147)+1,MONTH($B134),DAY($B134)))</f>
        <v>43100</v>
      </c>
      <c r="E147" s="74">
        <f t="shared" ref="E147" si="366">(DATE(YEAR(D147)+1,MONTH($B134),DAY($B134)))</f>
        <v>43100</v>
      </c>
      <c r="F147" s="74">
        <f t="shared" ref="F147" si="367">(DATE(YEAR(E147)+1,MONTH($B134),DAY($B134)))</f>
        <v>43100</v>
      </c>
      <c r="G147" s="74">
        <f t="shared" ref="G147" si="368">(DATE(YEAR(F147)+1,MONTH($B134),DAY($B134)))</f>
        <v>43100</v>
      </c>
      <c r="H147" s="74">
        <f t="shared" ref="H147" si="369">(DATE(YEAR(G147)+1,MONTH($B134),DAY($B134)))</f>
        <v>43100</v>
      </c>
      <c r="I147" s="74">
        <f t="shared" ref="I147" si="370">(DATE(YEAR(H147)+1,MONTH($B134),DAY($B134)))</f>
        <v>43100</v>
      </c>
      <c r="J147" s="74">
        <f t="shared" ref="J147" si="371">(DATE(YEAR(I147)+1,MONTH($B134),DAY($B134)))</f>
        <v>43100</v>
      </c>
      <c r="K147" s="74">
        <f t="shared" ref="K147" si="372">(DATE(YEAR(J147)+1,MONTH($B134),DAY($B134)))</f>
        <v>43100</v>
      </c>
      <c r="L147" s="74">
        <f t="shared" ref="L147" si="373">(DATE(YEAR(K147)+1,MONTH($B134),DAY($B134)))</f>
        <v>43100</v>
      </c>
      <c r="O147" s="79" t="s">
        <v>135</v>
      </c>
      <c r="P147" s="74">
        <f>IF(P141&lt;=(DATE(YEAR(P141),MONTH($B134),DAY($B134))),(DATE(YEAR(P141),MONTH($B134),DAY($B134))),(DATE(YEAR(P141)+1,MONTH($B134),DAY($B134))))</f>
        <v>43100</v>
      </c>
      <c r="Q147" s="74">
        <f>(DATE(YEAR(P147)+1,MONTH($P134),DAY($P134)))</f>
        <v>43100</v>
      </c>
      <c r="R147" s="74">
        <f t="shared" ref="R147:W147" si="374">(DATE(YEAR(Q147)+1,MONTH($P134),DAY($P134)))</f>
        <v>43100</v>
      </c>
      <c r="S147" s="74">
        <f t="shared" si="374"/>
        <v>43100</v>
      </c>
      <c r="T147" s="74">
        <f t="shared" si="374"/>
        <v>43100</v>
      </c>
      <c r="U147" s="74">
        <f t="shared" si="374"/>
        <v>43100</v>
      </c>
      <c r="V147" s="74">
        <f t="shared" si="374"/>
        <v>43100</v>
      </c>
      <c r="W147" s="74">
        <f t="shared" si="374"/>
        <v>43100</v>
      </c>
    </row>
    <row r="148" spans="1:23" hidden="1" outlineLevel="1" x14ac:dyDescent="0.25">
      <c r="A148" s="79" t="s">
        <v>133</v>
      </c>
      <c r="B148" s="36">
        <f>B137</f>
        <v>0</v>
      </c>
      <c r="C148" s="36" t="e">
        <f>VLOOKUP(C138,(IF(OR('4.ACU Salaries '!$I$12="Casual (16.5%)",'4.ACU Salaries '!$I$12="Casual (30%)"),('Salary Schedule'!$A$67:$I$184),('Salary Schedule'!$A$5:$I$71))),((HLOOKUP(B$15,'Salary Schedule'!$B$4:$I$5,2,FALSE))),FALSE)</f>
        <v>#N/A</v>
      </c>
      <c r="D148" s="36" t="e">
        <f>VLOOKUP(D138,(IF(OR('4.ACU Salaries '!$I$12="Casual (16.5%)",'4.ACU Salaries '!$I$12="Casual (30%)"),('Salary Schedule'!$A$67:$I$184),('Salary Schedule'!$A$5:$I$71))),((HLOOKUP(C$15,'Salary Schedule'!$B$4:$I$5,2,FALSE))),FALSE)</f>
        <v>#N/A</v>
      </c>
      <c r="E148" s="36" t="e">
        <f>VLOOKUP(E138,(IF(OR('4.ACU Salaries '!$I$12="Casual (16.5%)",'4.ACU Salaries '!$I$12="Casual (30%)"),('Salary Schedule'!$A$67:$I$184),('Salary Schedule'!$A$5:$I$71))),((HLOOKUP(D$15,'Salary Schedule'!$B$4:$I$5,2,FALSE))),FALSE)</f>
        <v>#N/A</v>
      </c>
      <c r="F148" s="36" t="e">
        <f>VLOOKUP(F138,(IF(OR('4.ACU Salaries '!$I$12="Casual (16.5%)",'4.ACU Salaries '!$I$12="Casual (30%)"),('Salary Schedule'!$A$67:$I$184),('Salary Schedule'!$A$5:$I$71))),((HLOOKUP(E$15,'Salary Schedule'!$B$4:$I$5,2,FALSE))),FALSE)</f>
        <v>#N/A</v>
      </c>
      <c r="G148" s="36" t="e">
        <f>VLOOKUP(G138,(IF(OR('4.ACU Salaries '!$I$12="Casual (16.5%)",'4.ACU Salaries '!$I$12="Casual (30%)"),('Salary Schedule'!$A$67:$M$184),('Salary Schedule'!$A$5:$M$71))),((HLOOKUP(F$15,'Salary Schedule'!$B$4:$M$5,2,FALSE))),FALSE)</f>
        <v>#N/A</v>
      </c>
      <c r="H148" s="36" t="e">
        <f>VLOOKUP(H138,(IF(OR('4.ACU Salaries '!$I$12="Casual (16.5%)",'4.ACU Salaries '!$I$12="Casual (30%)"),('Salary Schedule'!$A$67:$M$184),('Salary Schedule'!$A$5:$M$71))),((HLOOKUP(G$15,'Salary Schedule'!$B$4:$M$5,2,FALSE))),FALSE)</f>
        <v>#N/A</v>
      </c>
      <c r="I148" s="36" t="e">
        <f>VLOOKUP(I138,(IF(OR('4.ACU Salaries '!$I$12="Casual (16.5%)",'4.ACU Salaries '!$I$12="Casual (30%)"),('Salary Schedule'!$A$67:$M$184),('Salary Schedule'!$A$5:$M$71))),((HLOOKUP(H$15,'Salary Schedule'!$B$4:$M$5,2,FALSE))),FALSE)</f>
        <v>#N/A</v>
      </c>
      <c r="J148" s="36" t="e">
        <f>VLOOKUP(J138,(IF(OR('4.ACU Salaries '!$I$12="Casual (16.5%)",'4.ACU Salaries '!$I$12="Casual (30%)"),('Salary Schedule'!$A$67:$M$184),('Salary Schedule'!$A$5:$M$71))),((HLOOKUP(I$15,'Salary Schedule'!$B$4:$M$5,2,FALSE))),FALSE)</f>
        <v>#N/A</v>
      </c>
      <c r="K148" s="36" t="e">
        <f>VLOOKUP(K138,(IF(OR('4.ACU Salaries '!$I$12="Casual (16.5%)",'4.ACU Salaries '!$I$12="Casual (30%)"),('Salary Schedule'!$A$67:$M$184),('Salary Schedule'!$A$5:$M$71))),((HLOOKUP(J$15,'Salary Schedule'!$B$4:$M$5,2,FALSE))),FALSE)</f>
        <v>#N/A</v>
      </c>
      <c r="L148" s="36" t="e">
        <f>VLOOKUP(L138,(IF(OR('4.ACU Salaries '!$I$12="Casual (16.5%)",'4.ACU Salaries '!$I$12="Casual (30%)"),('Salary Schedule'!$A$67:$M$184),('Salary Schedule'!$A$5:$M$71))),((HLOOKUP(K$15,'Salary Schedule'!$B$4:$M$5,2,FALSE))),FALSE)</f>
        <v>#N/A</v>
      </c>
      <c r="O148" s="79" t="s">
        <v>133</v>
      </c>
      <c r="P148" s="36">
        <f>$P$98</f>
        <v>0</v>
      </c>
      <c r="Q148" s="36">
        <f t="shared" ref="Q148:W148" si="375">$P$98</f>
        <v>0</v>
      </c>
      <c r="R148" s="36">
        <f t="shared" si="375"/>
        <v>0</v>
      </c>
      <c r="S148" s="36">
        <f t="shared" si="375"/>
        <v>0</v>
      </c>
      <c r="T148" s="36">
        <f t="shared" si="375"/>
        <v>0</v>
      </c>
      <c r="U148" s="36">
        <f t="shared" si="375"/>
        <v>0</v>
      </c>
      <c r="V148" s="36">
        <f t="shared" si="375"/>
        <v>0</v>
      </c>
      <c r="W148" s="36">
        <f t="shared" si="375"/>
        <v>0</v>
      </c>
    </row>
    <row r="149" spans="1:23" hidden="1" outlineLevel="1" x14ac:dyDescent="0.25">
      <c r="A149" s="79" t="s">
        <v>134</v>
      </c>
      <c r="B149" s="73">
        <f t="shared" ref="B149" si="376">IF(OR(B153&lt;=$B134,$B135&lt;=B147,B153&lt;=B147),0,(IF(B153&lt;$B135,(ABS(B147-B153)),(ABS(B147-$B135)))))</f>
        <v>0</v>
      </c>
      <c r="C149" s="73">
        <f>IF(OR(C153&lt;=$B134,$B135&lt;=C147,C153&lt;=C147),0,(IF(C153&lt;$B135,(ABS(C147-C153)),(ABS(C147-$B135)))))</f>
        <v>0</v>
      </c>
      <c r="D149" s="73">
        <f t="shared" ref="D149:L149" si="377">IF(OR(D153&lt;=$B134,$B135&lt;=D147,D153&lt;=D147),0,(IF(D153&lt;$B135,(ABS(D147-D153)),(ABS(D147-$B135)))))</f>
        <v>0</v>
      </c>
      <c r="E149" s="73">
        <f t="shared" si="377"/>
        <v>0</v>
      </c>
      <c r="F149" s="73">
        <f t="shared" si="377"/>
        <v>0</v>
      </c>
      <c r="G149" s="73">
        <f t="shared" si="377"/>
        <v>0</v>
      </c>
      <c r="H149" s="73">
        <f t="shared" si="377"/>
        <v>0</v>
      </c>
      <c r="I149" s="73">
        <f t="shared" si="377"/>
        <v>0</v>
      </c>
      <c r="J149" s="73">
        <f t="shared" si="377"/>
        <v>0</v>
      </c>
      <c r="K149" s="73">
        <f t="shared" si="377"/>
        <v>0</v>
      </c>
      <c r="L149" s="73">
        <f t="shared" si="377"/>
        <v>0</v>
      </c>
      <c r="O149" s="79" t="s">
        <v>134</v>
      </c>
      <c r="P149" s="73">
        <f t="shared" ref="P149" si="378">IF(OR(P153&lt;=$B134,$B135&lt;=P147,P153&lt;=P147),0,(IF(P153&lt;$B135,(ABS(P147-P153)),(ABS(P147-$B135)))))</f>
        <v>0</v>
      </c>
      <c r="Q149" s="73">
        <f>IF(OR(Q153&lt;=$P134,$P135&lt;=Q147,Q153&lt;=Q147),0,(IF(Q153&lt;$P135,(ABS(Q147-Q153)),(ABS(Q147-$P135)))))</f>
        <v>0</v>
      </c>
      <c r="R149" s="73">
        <f t="shared" ref="R149:W149" si="379">IF(OR(R153&lt;=$P134,$P135&lt;=R147,R153&lt;=R147),0,(IF(R153&lt;$P135,(ABS(R147-R153)),(ABS(R147-$P135)))))</f>
        <v>0</v>
      </c>
      <c r="S149" s="73">
        <f t="shared" si="379"/>
        <v>0</v>
      </c>
      <c r="T149" s="73">
        <f t="shared" si="379"/>
        <v>0</v>
      </c>
      <c r="U149" s="73">
        <f t="shared" si="379"/>
        <v>0</v>
      </c>
      <c r="V149" s="73">
        <f t="shared" si="379"/>
        <v>0</v>
      </c>
      <c r="W149" s="73">
        <f t="shared" si="379"/>
        <v>0</v>
      </c>
    </row>
    <row r="150" spans="1:23" hidden="1" outlineLevel="1" x14ac:dyDescent="0.25">
      <c r="A150" s="57" t="s">
        <v>166</v>
      </c>
      <c r="B150" s="58">
        <f>IFERROR(((B148/B$18*B149)),0)</f>
        <v>0</v>
      </c>
      <c r="C150" s="58">
        <f>IFERROR(((C148/C$18*C149)),0)</f>
        <v>0</v>
      </c>
      <c r="D150" s="58">
        <f t="shared" ref="D150:L150" si="380">IFERROR(((D148/D$18*D149)),0)</f>
        <v>0</v>
      </c>
      <c r="E150" s="58">
        <f t="shared" si="380"/>
        <v>0</v>
      </c>
      <c r="F150" s="58">
        <f t="shared" si="380"/>
        <v>0</v>
      </c>
      <c r="G150" s="58">
        <f t="shared" si="380"/>
        <v>0</v>
      </c>
      <c r="H150" s="58">
        <f t="shared" si="380"/>
        <v>0</v>
      </c>
      <c r="I150" s="58">
        <f t="shared" si="380"/>
        <v>0</v>
      </c>
      <c r="J150" s="58">
        <f t="shared" si="380"/>
        <v>0</v>
      </c>
      <c r="K150" s="58">
        <f t="shared" si="380"/>
        <v>0</v>
      </c>
      <c r="L150" s="58">
        <f t="shared" si="380"/>
        <v>0</v>
      </c>
      <c r="O150" s="57" t="s">
        <v>166</v>
      </c>
      <c r="P150" s="58">
        <f>IF(P149&lt;&gt;0,P148,0)</f>
        <v>0</v>
      </c>
      <c r="Q150" s="58">
        <f>IF(Q149&lt;&gt;0,Q148,0)</f>
        <v>0</v>
      </c>
      <c r="R150" s="58">
        <f t="shared" ref="R150" si="381">IF(R149&lt;&gt;0,R148,0)</f>
        <v>0</v>
      </c>
      <c r="S150" s="58">
        <f t="shared" ref="S150" si="382">IF(S149&lt;&gt;0,S148,0)</f>
        <v>0</v>
      </c>
      <c r="T150" s="58">
        <f t="shared" ref="T150" si="383">IF(T149&lt;&gt;0,T148,0)</f>
        <v>0</v>
      </c>
      <c r="U150" s="58">
        <f t="shared" ref="U150" si="384">IF(U149&lt;&gt;0,U148,0)</f>
        <v>0</v>
      </c>
      <c r="V150" s="58">
        <f t="shared" ref="V150" si="385">IF(V149&lt;&gt;0,V148,0)</f>
        <v>0</v>
      </c>
      <c r="W150" s="58">
        <f t="shared" ref="W150" si="386">IF(W149&lt;&gt;0,W148,0)</f>
        <v>0</v>
      </c>
    </row>
    <row r="151" spans="1:23" hidden="1" outlineLevel="1" x14ac:dyDescent="0.25">
      <c r="A151" s="57" t="s">
        <v>165</v>
      </c>
      <c r="B151" s="58">
        <f>IF(B150=0,0,(IF(AND((((B150/26.089)*2)*0.175)&lt;1370.3),((B150/26.089)*2)*0.175,1370.3)))/2</f>
        <v>0</v>
      </c>
      <c r="C151" s="58">
        <f t="shared" ref="C151" si="387">IF(C150=0,0,(IF(AND((((C150/26.089)*2)*0.175)&lt;1370.3),((C150/26.089)*2)*0.175,1370.3)))/2</f>
        <v>0</v>
      </c>
      <c r="D151" s="58">
        <f t="shared" ref="D151" si="388">IF(D150=0,0,(IF(AND((((D150/26.089)*2)*0.175)&lt;1370.3),((D150/26.089)*2)*0.175,1370.3)))/2</f>
        <v>0</v>
      </c>
      <c r="E151" s="58">
        <f t="shared" ref="E151" si="389">IF(E150=0,0,(IF(AND((((E150/26.089)*2)*0.175)&lt;1370.3),((E150/26.089)*2)*0.175,1370.3)))/2</f>
        <v>0</v>
      </c>
      <c r="F151" s="58">
        <f t="shared" ref="F151" si="390">IF(F150=0,0,(IF(AND((((F150/26.089)*2)*0.175)&lt;1370.3),((F150/26.089)*2)*0.175,1370.3)))/2</f>
        <v>0</v>
      </c>
      <c r="G151" s="58">
        <f t="shared" ref="G151" si="391">IF(G150=0,0,(IF(AND((((G150/26.089)*2)*0.175)&lt;1370.3),((G150/26.089)*2)*0.175,1370.3)))/2</f>
        <v>0</v>
      </c>
      <c r="H151" s="58">
        <f t="shared" ref="H151" si="392">IF(H150=0,0,(IF(AND((((H150/26.089)*2)*0.175)&lt;1370.3),((H150/26.089)*2)*0.175,1370.3)))/2</f>
        <v>0</v>
      </c>
      <c r="I151" s="58">
        <f t="shared" ref="I151" si="393">IF(I150=0,0,(IF(AND((((I150/26.089)*2)*0.175)&lt;1370.3),((I150/26.089)*2)*0.175,1370.3)))/2</f>
        <v>0</v>
      </c>
      <c r="J151" s="58">
        <f t="shared" ref="J151" si="394">IF(J150=0,0,(IF(AND((((J150/26.089)*2)*0.175)&lt;1370.3),((J150/26.089)*2)*0.175,1370.3)))/2</f>
        <v>0</v>
      </c>
      <c r="K151" s="58">
        <f t="shared" ref="K151" si="395">IF(K150=0,0,(IF(AND((((K150/26.089)*2)*0.175)&lt;1370.3),((K150/26.089)*2)*0.175,1370.3)))/2</f>
        <v>0</v>
      </c>
      <c r="L151" s="58">
        <f t="shared" ref="L151" si="396">IF(L150=0,0,(IF(AND((((L150/26.089)*2)*0.175)&lt;1370.3),((L150/26.089)*2)*0.175,1370.3)))/2</f>
        <v>0</v>
      </c>
      <c r="O151" s="57" t="s">
        <v>165</v>
      </c>
      <c r="P151" s="58"/>
      <c r="Q151" s="58"/>
      <c r="R151" s="58"/>
      <c r="S151" s="58"/>
      <c r="T151" s="58"/>
      <c r="U151" s="58"/>
      <c r="V151" s="58"/>
      <c r="W151" s="58"/>
    </row>
    <row r="152" spans="1:23" hidden="1" outlineLevel="1" x14ac:dyDescent="0.25">
      <c r="A152" s="79"/>
      <c r="B152" s="36"/>
      <c r="C152" s="36"/>
      <c r="D152" s="36"/>
      <c r="E152" s="36"/>
      <c r="F152" s="36"/>
      <c r="G152" s="36"/>
      <c r="H152" s="36"/>
      <c r="I152" s="36"/>
      <c r="J152" s="36"/>
      <c r="K152" s="36"/>
      <c r="L152" s="36"/>
      <c r="O152" s="79"/>
      <c r="P152" s="36"/>
      <c r="Q152" s="36"/>
      <c r="R152" s="36"/>
      <c r="S152" s="36"/>
      <c r="T152" s="36"/>
      <c r="U152" s="36"/>
      <c r="V152" s="36"/>
      <c r="W152" s="36"/>
    </row>
    <row r="153" spans="1:23" hidden="1" outlineLevel="1" x14ac:dyDescent="0.25">
      <c r="A153" s="79" t="s">
        <v>187</v>
      </c>
      <c r="B153" s="74">
        <f>IF(B141&lt;=((DATE(YEAR(B134),7,1))),(DATE(YEAR(B147),MONTH($B$16),DAY($B$16))),(DATE(YEAR(B147)+1,MONTH($B$16),DAY($B$16))))</f>
        <v>43283</v>
      </c>
      <c r="C153" s="74">
        <f t="shared" ref="C153" si="397">(DATE(YEAR(B153)+1,MONTH(B153),DAY(B153)))</f>
        <v>43648</v>
      </c>
      <c r="D153" s="74">
        <f t="shared" ref="D153" si="398">(DATE(YEAR(C153)+1,MONTH(C153),DAY(C153)))</f>
        <v>44014</v>
      </c>
      <c r="E153" s="74">
        <f t="shared" ref="E153" si="399">(DATE(YEAR(D153)+1,MONTH(D153),DAY(D153)))</f>
        <v>44379</v>
      </c>
      <c r="F153" s="74">
        <f t="shared" ref="F153" si="400">(DATE(YEAR(E153)+1,MONTH(E153),DAY(E153)))</f>
        <v>44744</v>
      </c>
      <c r="G153" s="74">
        <f t="shared" ref="G153" si="401">(DATE(YEAR(F153)+1,MONTH(F153),DAY(F153)))</f>
        <v>45109</v>
      </c>
      <c r="H153" s="74">
        <f t="shared" ref="H153" si="402">(DATE(YEAR(G153)+1,MONTH(G153),DAY(G153)))</f>
        <v>45475</v>
      </c>
      <c r="I153" s="74">
        <f t="shared" ref="I153" si="403">(DATE(YEAR(H153)+1,MONTH(H153),DAY(H153)))</f>
        <v>45840</v>
      </c>
      <c r="J153" s="74">
        <f t="shared" ref="J153" si="404">(DATE(YEAR(I153)+1,MONTH(I153),DAY(I153)))</f>
        <v>46205</v>
      </c>
      <c r="K153" s="74">
        <f t="shared" ref="K153" si="405">(DATE(YEAR(J153)+1,MONTH(J153),DAY(J153)))</f>
        <v>46570</v>
      </c>
      <c r="L153" s="74">
        <f t="shared" ref="L153" si="406">(DATE(YEAR(K153)+1,MONTH(K153),DAY(K153)))</f>
        <v>46936</v>
      </c>
      <c r="O153" s="79" t="s">
        <v>187</v>
      </c>
      <c r="P153" s="74">
        <f>IF(P141&lt;=((DATE(YEAR(P134),7,1))),(DATE(YEAR(P147),MONTH($B$16),DAY($B$16))),(DATE(YEAR(P147)+1,MONTH($B$16),DAY($B$16))))</f>
        <v>43283</v>
      </c>
      <c r="Q153" s="74">
        <f t="shared" ref="Q153" si="407">(DATE(YEAR(P153)+1,MONTH(P153),DAY(P153)))</f>
        <v>43648</v>
      </c>
      <c r="R153" s="74">
        <f t="shared" ref="R153" si="408">(DATE(YEAR(Q153)+1,MONTH(Q153),DAY(Q153)))</f>
        <v>44014</v>
      </c>
      <c r="S153" s="74">
        <f t="shared" ref="S153" si="409">(DATE(YEAR(R153)+1,MONTH(R153),DAY(R153)))</f>
        <v>44379</v>
      </c>
      <c r="T153" s="74">
        <f t="shared" ref="T153" si="410">(DATE(YEAR(S153)+1,MONTH(S153),DAY(S153)))</f>
        <v>44744</v>
      </c>
      <c r="U153" s="74">
        <f t="shared" ref="U153" si="411">(DATE(YEAR(T153)+1,MONTH(T153),DAY(T153)))</f>
        <v>45109</v>
      </c>
      <c r="V153" s="74">
        <f t="shared" ref="V153" si="412">(DATE(YEAR(U153)+1,MONTH(U153),DAY(U153)))</f>
        <v>45475</v>
      </c>
      <c r="W153" s="74">
        <f t="shared" ref="W153" si="413">(DATE(YEAR(V153)+1,MONTH(V153),DAY(V153)))</f>
        <v>45840</v>
      </c>
    </row>
    <row r="154" spans="1:23" hidden="1" outlineLevel="1" x14ac:dyDescent="0.25">
      <c r="A154" s="79" t="s">
        <v>133</v>
      </c>
      <c r="B154" s="36" t="e">
        <f>VLOOKUP((IF(B147&lt;B153,B138,B138)),(IF('4.ACU Salaries '!I90="Casual (16.5%)",('Salary Schedule'!$A$67:$I$184),('Salary Schedule'!$A$4:$I$64))),(HLOOKUP('6. Staff Calculations'!B$15,'Salary Schedule'!$B$4:$I$5,2,FALSE)),FALSE)*1.03</f>
        <v>#N/A</v>
      </c>
      <c r="C154" s="36" t="e">
        <f>VLOOKUP((IF(C147&lt;C153,C138,B138)),(IF(OR('4.ACU Salaries '!$I$12="Casual (16.5%)",'4.ACU Salaries '!$I$12="Casual (30%)"),('Salary Schedule'!$A$67:$I$184),('Salary Schedule'!$A$5:$I$64))),(HLOOKUP('6. Staff Calculations'!C$15,'Salary Schedule'!$B$4:$I$5,2,FALSE)),FALSE)</f>
        <v>#N/A</v>
      </c>
      <c r="D154" s="36" t="e">
        <f>VLOOKUP((IF(D147&lt;D153,D138,C138)),(IF(OR('4.ACU Salaries '!$I$12="Casual (16.5%)",'4.ACU Salaries '!$I$12="Casual (30%)"),('Salary Schedule'!$A$67:$I$184),('Salary Schedule'!$A$5:$I$64))),(HLOOKUP('6. Staff Calculations'!D$15,'Salary Schedule'!$B$4:$I$5,2,FALSE)),FALSE)</f>
        <v>#N/A</v>
      </c>
      <c r="E154" s="36" t="e">
        <f>VLOOKUP((IF(E147&lt;E153,E138,D138)),(IF(OR('4.ACU Salaries '!$I$12="Casual (16.5%)",'4.ACU Salaries '!$I$12="Casual (30%)"),('Salary Schedule'!$A$67:$I$184),('Salary Schedule'!$A$5:$I$64))),(HLOOKUP('6. Staff Calculations'!E$15,'Salary Schedule'!$B$4:$I$5,2,FALSE)),FALSE)</f>
        <v>#N/A</v>
      </c>
      <c r="F154" s="36" t="e">
        <f>VLOOKUP((IF(F147&lt;F153,F138,E138)),(IF(OR('4.ACU Salaries '!$I$12="Casual (16.5%)",'4.ACU Salaries '!$I$12="Casual (30%)"),('Salary Schedule'!$A$67:$I$184),('Salary Schedule'!$A$5:$I$64))),(HLOOKUP('6. Staff Calculations'!F$15,'Salary Schedule'!$B$4:$I$5,2,FALSE)),FALSE)</f>
        <v>#N/A</v>
      </c>
      <c r="G154" s="36" t="e">
        <f>VLOOKUP((IF(G147&lt;G153,G138,F138)),(IF(OR('4.ACU Salaries '!$I$12="Casual (16.5%)",'4.ACU Salaries '!$I$12="Casual (30%)"),('Salary Schedule'!$A$67:$M$184),('Salary Schedule'!$A$5:$M$64))),(HLOOKUP('6. Staff Calculations'!G$15,'Salary Schedule'!$B$4:$M$5,2,FALSE)),FALSE)</f>
        <v>#N/A</v>
      </c>
      <c r="H154" s="36" t="e">
        <f>VLOOKUP((IF(H147&lt;H153,H138,G138)),(IF(OR('4.ACU Salaries '!$I$12="Casual (16.5%)",'4.ACU Salaries '!$I$12="Casual (30%)"),('Salary Schedule'!$A$67:$M$184),('Salary Schedule'!$A$5:$M$64))),(HLOOKUP('6. Staff Calculations'!H$15,'Salary Schedule'!$B$4:$M$5,2,FALSE)),FALSE)</f>
        <v>#N/A</v>
      </c>
      <c r="I154" s="36" t="e">
        <f>VLOOKUP((IF(I147&lt;I153,I138,H138)),(IF(OR('4.ACU Salaries '!$I$12="Casual (16.5%)",'4.ACU Salaries '!$I$12="Casual (30%)"),('Salary Schedule'!$A$67:$M$184),('Salary Schedule'!$A$5:$M$64))),(HLOOKUP('6. Staff Calculations'!I$15,'Salary Schedule'!$B$4:$M$5,2,FALSE)),FALSE)</f>
        <v>#N/A</v>
      </c>
      <c r="J154" s="36" t="e">
        <f>VLOOKUP((IF(J147&lt;J153,J138,I138)),(IF(OR('4.ACU Salaries '!$I$12="Casual (16.5%)",'4.ACU Salaries '!$I$12="Casual (30%)"),('Salary Schedule'!$A$67:$M$184),('Salary Schedule'!$A$5:$M$64))),(HLOOKUP('6. Staff Calculations'!J$15,'Salary Schedule'!$B$4:$M$5,2,FALSE)),FALSE)</f>
        <v>#N/A</v>
      </c>
      <c r="K154" s="36" t="e">
        <f>VLOOKUP((IF(K147&lt;K153,K138,J138)),(IF(OR('4.ACU Salaries '!$I$12="Casual (16.5%)",'4.ACU Salaries '!$I$12="Casual (30%)"),('Salary Schedule'!$A$67:$M$184),('Salary Schedule'!$A$5:$M$64))),(HLOOKUP('6. Staff Calculations'!K$15,'Salary Schedule'!$B$4:$M$5,2,FALSE)),FALSE)</f>
        <v>#N/A</v>
      </c>
      <c r="L154" s="36" t="e">
        <f>VLOOKUP((IF(L147&lt;L153,L138,K138)),(IF(OR('4.ACU Salaries '!$I$12="Casual (16.5%)",'4.ACU Salaries '!$I$12="Casual (30%)"),('Salary Schedule'!$A$67:$M$184),('Salary Schedule'!$A$5:$M$64))),(HLOOKUP('6. Staff Calculations'!L$15,'Salary Schedule'!$B$4:$M$5,2,FALSE)),FALSE)</f>
        <v>#N/A</v>
      </c>
      <c r="O154" s="79" t="s">
        <v>133</v>
      </c>
      <c r="P154" s="36"/>
      <c r="Q154" s="36"/>
      <c r="R154" s="36"/>
      <c r="S154" s="36"/>
      <c r="T154" s="36"/>
      <c r="U154" s="36"/>
      <c r="V154" s="36"/>
      <c r="W154" s="36"/>
    </row>
    <row r="155" spans="1:23" hidden="1" outlineLevel="1" x14ac:dyDescent="0.25">
      <c r="A155" s="79" t="s">
        <v>134</v>
      </c>
      <c r="B155" s="73">
        <f t="shared" ref="B155" si="414">IF(OR(B153&lt;=$B134,$B135&lt;=B153),0,(IF(B159&lt;$B135,(IF(B159&lt;=B153,(ABS(B153-B165)),(ABS(B153-B159)))),(ABS(B153-$B135)))))</f>
        <v>0</v>
      </c>
      <c r="C155" s="73">
        <f>IF(OR(C153&lt;=$B134,$B135&lt;=C153),0,(IF(C159&lt;$B135,(IF(C159&lt;=C153,(ABS(C153-C165)),(ABS(C153-C159)))),(ABS(C153-$B135)))))</f>
        <v>0</v>
      </c>
      <c r="D155" s="73">
        <f t="shared" ref="D155:L155" si="415">IF(OR(D153&lt;=$B134,$B135&lt;=D153),0,(IF(D159&lt;$B135,(IF(D159&lt;=D153,(ABS(D153-D165)),(ABS(D153-D159)))),(ABS(D153-$B135)))))</f>
        <v>0</v>
      </c>
      <c r="E155" s="73">
        <f t="shared" si="415"/>
        <v>0</v>
      </c>
      <c r="F155" s="73">
        <f t="shared" si="415"/>
        <v>0</v>
      </c>
      <c r="G155" s="73">
        <f t="shared" si="415"/>
        <v>0</v>
      </c>
      <c r="H155" s="73">
        <f t="shared" si="415"/>
        <v>0</v>
      </c>
      <c r="I155" s="73">
        <f t="shared" si="415"/>
        <v>0</v>
      </c>
      <c r="J155" s="73">
        <f t="shared" si="415"/>
        <v>0</v>
      </c>
      <c r="K155" s="73">
        <f t="shared" si="415"/>
        <v>0</v>
      </c>
      <c r="L155" s="73">
        <f t="shared" si="415"/>
        <v>0</v>
      </c>
      <c r="O155" s="79" t="s">
        <v>134</v>
      </c>
      <c r="P155" s="73"/>
      <c r="Q155" s="73"/>
      <c r="R155" s="73"/>
      <c r="S155" s="73"/>
      <c r="T155" s="73"/>
      <c r="U155" s="73"/>
      <c r="V155" s="73"/>
      <c r="W155" s="73"/>
    </row>
    <row r="156" spans="1:23" hidden="1" outlineLevel="1" x14ac:dyDescent="0.25">
      <c r="A156" s="57" t="s">
        <v>166</v>
      </c>
      <c r="B156" s="58">
        <f t="shared" ref="B156" si="416">IFERROR(((B154/B$18*B155)),0)</f>
        <v>0</v>
      </c>
      <c r="C156" s="58">
        <f>IFERROR(((C154/C$18*C155)),0)</f>
        <v>0</v>
      </c>
      <c r="D156" s="58">
        <f t="shared" ref="D156:L156" si="417">IFERROR(((D154/D$18*D155)),0)</f>
        <v>0</v>
      </c>
      <c r="E156" s="58">
        <f t="shared" si="417"/>
        <v>0</v>
      </c>
      <c r="F156" s="58">
        <f t="shared" si="417"/>
        <v>0</v>
      </c>
      <c r="G156" s="58">
        <f t="shared" si="417"/>
        <v>0</v>
      </c>
      <c r="H156" s="58">
        <f t="shared" si="417"/>
        <v>0</v>
      </c>
      <c r="I156" s="58">
        <f t="shared" si="417"/>
        <v>0</v>
      </c>
      <c r="J156" s="58">
        <f t="shared" si="417"/>
        <v>0</v>
      </c>
      <c r="K156" s="58">
        <f t="shared" si="417"/>
        <v>0</v>
      </c>
      <c r="L156" s="58">
        <f t="shared" si="417"/>
        <v>0</v>
      </c>
      <c r="O156" s="57" t="s">
        <v>166</v>
      </c>
      <c r="P156" s="58"/>
      <c r="Q156" s="58"/>
      <c r="R156" s="58"/>
      <c r="S156" s="58"/>
      <c r="T156" s="58"/>
      <c r="U156" s="58"/>
      <c r="V156" s="58"/>
      <c r="W156" s="58"/>
    </row>
    <row r="157" spans="1:23" hidden="1" outlineLevel="1" x14ac:dyDescent="0.25">
      <c r="A157" s="57" t="s">
        <v>165</v>
      </c>
      <c r="B157" s="58">
        <f>IF(B156=0,0,(IF(AND((((B156/26.089)*2)*0.175)&lt;1370.3),((B156/26.089)*2)*0.175,1370.3)))/2</f>
        <v>0</v>
      </c>
      <c r="C157" s="58">
        <f t="shared" ref="C157" si="418">IF(C156=0,0,(IF(AND((((C156/26.089)*2)*0.175)&lt;1370.3),((C156/26.089)*2)*0.175,1370.3)))/2</f>
        <v>0</v>
      </c>
      <c r="D157" s="58">
        <f t="shared" ref="D157" si="419">IF(D156=0,0,(IF(AND((((D156/26.089)*2)*0.175)&lt;1370.3),((D156/26.089)*2)*0.175,1370.3)))/2</f>
        <v>0</v>
      </c>
      <c r="E157" s="58">
        <f t="shared" ref="E157" si="420">IF(E156=0,0,(IF(AND((((E156/26.089)*2)*0.175)&lt;1370.3),((E156/26.089)*2)*0.175,1370.3)))/2</f>
        <v>0</v>
      </c>
      <c r="F157" s="58">
        <f t="shared" ref="F157" si="421">IF(F156=0,0,(IF(AND((((F156/26.089)*2)*0.175)&lt;1370.3),((F156/26.089)*2)*0.175,1370.3)))/2</f>
        <v>0</v>
      </c>
      <c r="G157" s="58">
        <f t="shared" ref="G157" si="422">IF(G156=0,0,(IF(AND((((G156/26.089)*2)*0.175)&lt;1370.3),((G156/26.089)*2)*0.175,1370.3)))/2</f>
        <v>0</v>
      </c>
      <c r="H157" s="58">
        <f t="shared" ref="H157" si="423">IF(H156=0,0,(IF(AND((((H156/26.089)*2)*0.175)&lt;1370.3),((H156/26.089)*2)*0.175,1370.3)))/2</f>
        <v>0</v>
      </c>
      <c r="I157" s="58">
        <f t="shared" ref="I157" si="424">IF(I156=0,0,(IF(AND((((I156/26.089)*2)*0.175)&lt;1370.3),((I156/26.089)*2)*0.175,1370.3)))/2</f>
        <v>0</v>
      </c>
      <c r="J157" s="58">
        <f t="shared" ref="J157" si="425">IF(J156=0,0,(IF(AND((((J156/26.089)*2)*0.175)&lt;1370.3),((J156/26.089)*2)*0.175,1370.3)))/2</f>
        <v>0</v>
      </c>
      <c r="K157" s="58">
        <f t="shared" ref="K157" si="426">IF(K156=0,0,(IF(AND((((K156/26.089)*2)*0.175)&lt;1370.3),((K156/26.089)*2)*0.175,1370.3)))/2</f>
        <v>0</v>
      </c>
      <c r="L157" s="58">
        <f t="shared" ref="L157" si="427">IF(L156=0,0,(IF(AND((((L156/26.089)*2)*0.175)&lt;1370.3),((L156/26.089)*2)*0.175,1370.3)))/2</f>
        <v>0</v>
      </c>
      <c r="O157" s="57" t="s">
        <v>165</v>
      </c>
      <c r="P157" s="58"/>
      <c r="Q157" s="58"/>
      <c r="R157" s="58"/>
      <c r="S157" s="58"/>
      <c r="T157" s="58"/>
      <c r="U157" s="58"/>
      <c r="V157" s="58"/>
      <c r="W157" s="58"/>
    </row>
    <row r="158" spans="1:23" hidden="1" outlineLevel="1" x14ac:dyDescent="0.25">
      <c r="A158" s="79"/>
      <c r="B158" s="36"/>
      <c r="C158" s="36"/>
      <c r="D158" s="36"/>
      <c r="E158" s="36"/>
      <c r="F158" s="36"/>
      <c r="G158" s="36"/>
      <c r="H158" s="36"/>
      <c r="I158" s="36"/>
      <c r="J158" s="36"/>
      <c r="K158" s="36"/>
      <c r="L158" s="36"/>
      <c r="O158" s="79"/>
      <c r="P158" s="36"/>
      <c r="Q158" s="36"/>
      <c r="R158" s="36"/>
      <c r="S158" s="36"/>
      <c r="T158" s="36"/>
      <c r="U158" s="36"/>
      <c r="V158" s="36"/>
      <c r="W158" s="36"/>
    </row>
    <row r="159" spans="1:23" hidden="1" outlineLevel="1" x14ac:dyDescent="0.25">
      <c r="A159" s="79" t="s">
        <v>135</v>
      </c>
      <c r="B159" s="74">
        <f t="shared" ref="B159:L159" si="428">B147</f>
        <v>43100</v>
      </c>
      <c r="C159" s="74">
        <f t="shared" si="428"/>
        <v>43100</v>
      </c>
      <c r="D159" s="74">
        <f t="shared" si="428"/>
        <v>43100</v>
      </c>
      <c r="E159" s="74">
        <f t="shared" si="428"/>
        <v>43100</v>
      </c>
      <c r="F159" s="74">
        <f t="shared" si="428"/>
        <v>43100</v>
      </c>
      <c r="G159" s="74">
        <f t="shared" si="428"/>
        <v>43100</v>
      </c>
      <c r="H159" s="74">
        <f t="shared" si="428"/>
        <v>43100</v>
      </c>
      <c r="I159" s="74">
        <f t="shared" si="428"/>
        <v>43100</v>
      </c>
      <c r="J159" s="74">
        <f t="shared" si="428"/>
        <v>43100</v>
      </c>
      <c r="K159" s="74">
        <f t="shared" si="428"/>
        <v>43100</v>
      </c>
      <c r="L159" s="74">
        <f t="shared" si="428"/>
        <v>43100</v>
      </c>
      <c r="O159" s="79" t="s">
        <v>135</v>
      </c>
      <c r="P159" s="74">
        <f t="shared" ref="P159:W159" si="429">P147</f>
        <v>43100</v>
      </c>
      <c r="Q159" s="74">
        <f t="shared" si="429"/>
        <v>43100</v>
      </c>
      <c r="R159" s="74">
        <f t="shared" si="429"/>
        <v>43100</v>
      </c>
      <c r="S159" s="74">
        <f t="shared" si="429"/>
        <v>43100</v>
      </c>
      <c r="T159" s="74">
        <f t="shared" si="429"/>
        <v>43100</v>
      </c>
      <c r="U159" s="74">
        <f t="shared" si="429"/>
        <v>43100</v>
      </c>
      <c r="V159" s="74">
        <f t="shared" si="429"/>
        <v>43100</v>
      </c>
      <c r="W159" s="74">
        <f t="shared" si="429"/>
        <v>43100</v>
      </c>
    </row>
    <row r="160" spans="1:23" hidden="1" outlineLevel="1" x14ac:dyDescent="0.25">
      <c r="A160" s="79" t="s">
        <v>133</v>
      </c>
      <c r="B160" s="36" t="e">
        <f>B154</f>
        <v>#N/A</v>
      </c>
      <c r="C160" s="36" t="e">
        <f>VLOOKUP(C138,(IF(OR('4.ACU Salaries '!$I$12="Casual (16.5%)",'4.ACU Salaries '!$I$12="Casual (30%)"),('Salary Schedule'!$A$67:$I$184),('Salary Schedule'!$A$5:$I$64))),((HLOOKUP(C$15,'Salary Schedule'!$B$4:$I$5,2,FALSE))),FALSE)</f>
        <v>#N/A</v>
      </c>
      <c r="D160" s="36" t="e">
        <f>VLOOKUP(D138,(IF(OR('4.ACU Salaries '!$I$12="Casual (16.5%)",'4.ACU Salaries '!$I$12="Casual (30%)"),('Salary Schedule'!$A$67:$I$184),('Salary Schedule'!$A$5:$I$64))),((HLOOKUP(D$15,'Salary Schedule'!$B$4:$I$5,2,FALSE))),FALSE)</f>
        <v>#N/A</v>
      </c>
      <c r="E160" s="36" t="e">
        <f>VLOOKUP(E138,(IF(OR('4.ACU Salaries '!$I$12="Casual (16.5%)",'4.ACU Salaries '!$I$12="Casual (30%)"),('Salary Schedule'!$A$67:$I$184),('Salary Schedule'!$A$5:$I$64))),((HLOOKUP(E$15,'Salary Schedule'!$B$4:$I$5,2,FALSE))),FALSE)</f>
        <v>#N/A</v>
      </c>
      <c r="F160" s="36" t="e">
        <f>VLOOKUP(F138,(IF(OR('4.ACU Salaries '!$I$12="Casual (16.5%)",'4.ACU Salaries '!$I$12="Casual (30%)"),('Salary Schedule'!$A$67:$I$184),('Salary Schedule'!$A$5:$I$64))),((HLOOKUP(F$15,'Salary Schedule'!$B$4:$I$5,2,FALSE))),FALSE)</f>
        <v>#N/A</v>
      </c>
      <c r="G160" s="36" t="e">
        <f>VLOOKUP(G138,(IF(OR('4.ACU Salaries '!$I$12="Casual (16.5%)",'4.ACU Salaries '!$I$12="Casual (30%)"),('Salary Schedule'!$A$67:$M$184),('Salary Schedule'!$A$5:$M$64))),((HLOOKUP(G$15,'Salary Schedule'!$B$4:$M$5,2,FALSE))),FALSE)</f>
        <v>#N/A</v>
      </c>
      <c r="H160" s="36" t="e">
        <f>VLOOKUP(H138,(IF(OR('4.ACU Salaries '!$I$12="Casual (16.5%)",'4.ACU Salaries '!$I$12="Casual (30%)"),('Salary Schedule'!$A$67:$M$184),('Salary Schedule'!$A$5:$M$64))),((HLOOKUP(H$15,'Salary Schedule'!$B$4:$M$5,2,FALSE))),FALSE)</f>
        <v>#N/A</v>
      </c>
      <c r="I160" s="36" t="e">
        <f>VLOOKUP(I138,(IF(OR('4.ACU Salaries '!$I$12="Casual (16.5%)",'4.ACU Salaries '!$I$12="Casual (30%)"),('Salary Schedule'!$A$67:$M$184),('Salary Schedule'!$A$5:$M$64))),((HLOOKUP(I$15,'Salary Schedule'!$B$4:$M$5,2,FALSE))),FALSE)</f>
        <v>#N/A</v>
      </c>
      <c r="J160" s="36" t="e">
        <f>VLOOKUP(J138,(IF(OR('4.ACU Salaries '!$I$12="Casual (16.5%)",'4.ACU Salaries '!$I$12="Casual (30%)"),('Salary Schedule'!$A$67:$M$184),('Salary Schedule'!$A$5:$M$64))),((HLOOKUP(J$15,'Salary Schedule'!$B$4:$M$5,2,FALSE))),FALSE)</f>
        <v>#N/A</v>
      </c>
      <c r="K160" s="36" t="e">
        <f>VLOOKUP(K138,(IF(OR('4.ACU Salaries '!$I$12="Casual (16.5%)",'4.ACU Salaries '!$I$12="Casual (30%)"),('Salary Schedule'!$A$67:$M$184),('Salary Schedule'!$A$5:$M$64))),((HLOOKUP(K$15,'Salary Schedule'!$B$4:$M$5,2,FALSE))),FALSE)</f>
        <v>#N/A</v>
      </c>
      <c r="L160" s="36" t="e">
        <f>VLOOKUP(L138,(IF(OR('4.ACU Salaries '!$I$12="Casual (16.5%)",'4.ACU Salaries '!$I$12="Casual (30%)"),('Salary Schedule'!$A$67:$M$184),('Salary Schedule'!$A$5:$M$64))),((HLOOKUP(L$15,'Salary Schedule'!$B$4:$M$5,2,FALSE))),FALSE)</f>
        <v>#N/A</v>
      </c>
      <c r="O160" s="79" t="s">
        <v>133</v>
      </c>
      <c r="P160" s="36"/>
      <c r="Q160" s="36"/>
      <c r="R160" s="36"/>
      <c r="S160" s="36"/>
      <c r="T160" s="36"/>
      <c r="U160" s="36"/>
      <c r="V160" s="36"/>
      <c r="W160" s="36"/>
    </row>
    <row r="161" spans="1:23" hidden="1" outlineLevel="1" x14ac:dyDescent="0.25">
      <c r="A161" s="79" t="s">
        <v>134</v>
      </c>
      <c r="B161" s="73">
        <f>IF(OR(B159&lt;B153,B159&lt;$B134,$B135&lt;=B159),0,(IF(B165&gt;$B135,(ABS(B159-$B135)),IF(B165&lt;C153,(ABS(B159-B165)),(ABS(B159-C153))))))</f>
        <v>0</v>
      </c>
      <c r="C161" s="73">
        <f t="shared" ref="C161" si="430">IF(OR(C159&lt;C153,C159&lt;$B134,$B135&lt;=C159),0,(IF(C165&gt;$B135,(ABS(C159-$B135)),IF(C165&lt;D153,(ABS(C159-C165)),(ABS(C159-D153))))))</f>
        <v>0</v>
      </c>
      <c r="D161" s="73">
        <f t="shared" ref="D161" si="431">IF(OR(D159&lt;D153,D159&lt;$B134,$B135&lt;=D159),0,(IF(D165&gt;$B135,(ABS(D159-$B135)),IF(D165&lt;E153,(ABS(D159-D165)),(ABS(D159-E153))))))</f>
        <v>0</v>
      </c>
      <c r="E161" s="73">
        <f t="shared" ref="E161" si="432">IF(OR(E159&lt;E153,E159&lt;$B134,$B135&lt;=E159),0,(IF(E165&gt;$B135,(ABS(E159-$B135)),IF(E165&lt;F153,(ABS(E159-E165)),(ABS(E159-F153))))))</f>
        <v>0</v>
      </c>
      <c r="F161" s="73">
        <f t="shared" ref="F161" si="433">IF(OR(F159&lt;F153,F159&lt;$B134,$B135&lt;=F159),0,(IF(F165&gt;$B135,(ABS(F159-$B135)),IF(F165&lt;G153,(ABS(F159-F165)),(ABS(F159-G153))))))</f>
        <v>0</v>
      </c>
      <c r="G161" s="73">
        <f t="shared" ref="G161" si="434">IF(OR(G159&lt;G153,G159&lt;$B134,$B135&lt;=G159),0,(IF(G165&gt;$B135,(ABS(G159-$B135)),IF(G165&lt;H153,(ABS(G159-G165)),(ABS(G159-H153))))))</f>
        <v>0</v>
      </c>
      <c r="H161" s="73">
        <f t="shared" ref="H161" si="435">IF(OR(H159&lt;H153,H159&lt;$B134,$B135&lt;=H159),0,(IF(H165&gt;$B135,(ABS(H159-$B135)),IF(H165&lt;I153,(ABS(H159-H165)),(ABS(H159-I153))))))</f>
        <v>0</v>
      </c>
      <c r="I161" s="73">
        <f t="shared" ref="I161" si="436">IF(OR(I159&lt;I153,I159&lt;$B134,$B135&lt;=I159),0,(IF(I165&gt;$B135,(ABS(I159-$B135)),IF(I165&lt;J153,(ABS(I159-I165)),(ABS(I159-J153))))))</f>
        <v>0</v>
      </c>
      <c r="J161" s="73">
        <f t="shared" ref="J161" si="437">IF(OR(J159&lt;J153,J159&lt;$B134,$B135&lt;=J159),0,(IF(J165&gt;$B135,(ABS(J159-$B135)),IF(J165&lt;K153,(ABS(J159-J165)),(ABS(J159-K153))))))</f>
        <v>0</v>
      </c>
      <c r="K161" s="73">
        <f t="shared" ref="K161" si="438">IF(OR(K159&lt;K153,K159&lt;$B134,$B135&lt;=K159),0,(IF(K165&gt;$B135,(ABS(K159-$B135)),IF(K165&lt;L153,(ABS(K159-K165)),(ABS(K159-L153))))))</f>
        <v>0</v>
      </c>
      <c r="L161" s="73">
        <f t="shared" ref="L161" si="439">IF(OR(L159&lt;L153,L159&lt;$B134,$B135&lt;=L159),0,(IF(L165&gt;$B135,(ABS(L159-$B135)),IF(L165&lt;M153,(ABS(L159-L165)),(ABS(L159-M153))))))</f>
        <v>0</v>
      </c>
      <c r="O161" s="79" t="s">
        <v>134</v>
      </c>
      <c r="P161" s="73"/>
      <c r="Q161" s="73"/>
      <c r="R161" s="73"/>
      <c r="S161" s="73"/>
      <c r="T161" s="73"/>
      <c r="U161" s="73"/>
      <c r="V161" s="73"/>
      <c r="W161" s="73"/>
    </row>
    <row r="162" spans="1:23" hidden="1" outlineLevel="1" x14ac:dyDescent="0.25">
      <c r="A162" s="57" t="s">
        <v>166</v>
      </c>
      <c r="B162" s="58">
        <f t="shared" ref="B162:L162" si="440">IFERROR(((B160/B$18*B161)),0)</f>
        <v>0</v>
      </c>
      <c r="C162" s="58">
        <f t="shared" si="440"/>
        <v>0</v>
      </c>
      <c r="D162" s="58">
        <f t="shared" si="440"/>
        <v>0</v>
      </c>
      <c r="E162" s="58">
        <f t="shared" si="440"/>
        <v>0</v>
      </c>
      <c r="F162" s="58">
        <f t="shared" si="440"/>
        <v>0</v>
      </c>
      <c r="G162" s="58">
        <f t="shared" si="440"/>
        <v>0</v>
      </c>
      <c r="H162" s="58">
        <f t="shared" si="440"/>
        <v>0</v>
      </c>
      <c r="I162" s="58">
        <f t="shared" si="440"/>
        <v>0</v>
      </c>
      <c r="J162" s="58">
        <f t="shared" si="440"/>
        <v>0</v>
      </c>
      <c r="K162" s="58">
        <f t="shared" si="440"/>
        <v>0</v>
      </c>
      <c r="L162" s="58">
        <f t="shared" si="440"/>
        <v>0</v>
      </c>
      <c r="O162" s="57" t="s">
        <v>166</v>
      </c>
      <c r="P162" s="58"/>
      <c r="Q162" s="58"/>
      <c r="R162" s="58"/>
      <c r="S162" s="58"/>
      <c r="T162" s="58"/>
      <c r="U162" s="58"/>
      <c r="V162" s="58"/>
      <c r="W162" s="58"/>
    </row>
    <row r="163" spans="1:23" hidden="1" outlineLevel="1" x14ac:dyDescent="0.25">
      <c r="A163" s="57" t="s">
        <v>165</v>
      </c>
      <c r="B163" s="58">
        <f>IF(B161=0,0,(IF(AND((((B162/26.089)*2)*0.175)&lt;1370.3),((B162/26.089)*2)*0.175,1370.3)))</f>
        <v>0</v>
      </c>
      <c r="C163" s="58">
        <f t="shared" ref="C163:L163" si="441">IF(C161=0,0,(IF(AND((((C162/26.089)*2)*0.175)&lt;1370.3),((C162/26.089)*2)*0.175,1370.3)))</f>
        <v>0</v>
      </c>
      <c r="D163" s="58">
        <f t="shared" si="441"/>
        <v>0</v>
      </c>
      <c r="E163" s="58">
        <f t="shared" si="441"/>
        <v>0</v>
      </c>
      <c r="F163" s="58">
        <f t="shared" si="441"/>
        <v>0</v>
      </c>
      <c r="G163" s="58">
        <f t="shared" si="441"/>
        <v>0</v>
      </c>
      <c r="H163" s="58">
        <f t="shared" si="441"/>
        <v>0</v>
      </c>
      <c r="I163" s="58">
        <f t="shared" si="441"/>
        <v>0</v>
      </c>
      <c r="J163" s="58">
        <f t="shared" si="441"/>
        <v>0</v>
      </c>
      <c r="K163" s="58">
        <f t="shared" si="441"/>
        <v>0</v>
      </c>
      <c r="L163" s="58">
        <f t="shared" si="441"/>
        <v>0</v>
      </c>
      <c r="O163" s="57" t="s">
        <v>165</v>
      </c>
      <c r="P163" s="58"/>
      <c r="Q163" s="58"/>
      <c r="R163" s="58"/>
      <c r="S163" s="58"/>
      <c r="T163" s="58"/>
      <c r="U163" s="58"/>
      <c r="V163" s="58"/>
      <c r="W163" s="58"/>
    </row>
    <row r="164" spans="1:23" hidden="1" outlineLevel="1" x14ac:dyDescent="0.25">
      <c r="A164" s="79"/>
      <c r="B164" s="36"/>
      <c r="C164" s="36"/>
      <c r="D164" s="36"/>
      <c r="E164" s="36"/>
      <c r="F164" s="36"/>
      <c r="G164" s="36"/>
      <c r="H164" s="36"/>
      <c r="I164" s="36"/>
      <c r="J164" s="36"/>
      <c r="K164" s="36"/>
      <c r="L164" s="36"/>
      <c r="O164" s="79"/>
      <c r="P164" s="36"/>
      <c r="Q164" s="36"/>
      <c r="R164" s="36"/>
      <c r="S164" s="36"/>
      <c r="T164" s="36"/>
      <c r="U164" s="36"/>
      <c r="V164" s="36"/>
      <c r="W164" s="36"/>
    </row>
    <row r="165" spans="1:23" hidden="1" outlineLevel="1" x14ac:dyDescent="0.25">
      <c r="A165" s="79" t="s">
        <v>136</v>
      </c>
      <c r="B165" s="74">
        <f>IF(B167&lt;B135,B167,B135)</f>
        <v>0</v>
      </c>
      <c r="C165" s="74">
        <f>IF(C167&lt;B135,C167,B135)</f>
        <v>0</v>
      </c>
      <c r="D165" s="74">
        <f t="shared" ref="D165:L165" si="442">IF(D167&lt;$B135,D167,$B135)</f>
        <v>0</v>
      </c>
      <c r="E165" s="74">
        <f t="shared" si="442"/>
        <v>0</v>
      </c>
      <c r="F165" s="74">
        <f t="shared" si="442"/>
        <v>0</v>
      </c>
      <c r="G165" s="74">
        <f t="shared" si="442"/>
        <v>0</v>
      </c>
      <c r="H165" s="74">
        <f t="shared" si="442"/>
        <v>0</v>
      </c>
      <c r="I165" s="74">
        <f t="shared" si="442"/>
        <v>0</v>
      </c>
      <c r="J165" s="74">
        <f t="shared" si="442"/>
        <v>0</v>
      </c>
      <c r="K165" s="74">
        <f t="shared" si="442"/>
        <v>0</v>
      </c>
      <c r="L165" s="74">
        <f t="shared" si="442"/>
        <v>0</v>
      </c>
      <c r="O165" s="79" t="s">
        <v>136</v>
      </c>
      <c r="P165" s="74">
        <f>IF(P167&lt;P135,P167,P135)</f>
        <v>0</v>
      </c>
      <c r="Q165" s="74">
        <f>IF(Q167&lt;P135,Q167,P135)</f>
        <v>0</v>
      </c>
      <c r="R165" s="74">
        <f>IF(R167&lt;$P135,R167,$P135)</f>
        <v>0</v>
      </c>
      <c r="S165" s="74">
        <f t="shared" ref="S165:W165" si="443">IF(S167&lt;$P135,S167,$P135)</f>
        <v>0</v>
      </c>
      <c r="T165" s="74">
        <f t="shared" si="443"/>
        <v>0</v>
      </c>
      <c r="U165" s="74">
        <f t="shared" si="443"/>
        <v>0</v>
      </c>
      <c r="V165" s="74">
        <f t="shared" si="443"/>
        <v>0</v>
      </c>
      <c r="W165" s="74">
        <f t="shared" si="443"/>
        <v>0</v>
      </c>
    </row>
    <row r="166" spans="1:23" hidden="1" outlineLevel="1" x14ac:dyDescent="0.25">
      <c r="A166" s="79"/>
      <c r="B166" s="36"/>
      <c r="C166" s="36"/>
      <c r="D166" s="36"/>
      <c r="E166" s="36"/>
      <c r="F166" s="36"/>
      <c r="G166" s="36"/>
      <c r="H166" s="36"/>
      <c r="I166" s="36"/>
      <c r="J166" s="36"/>
      <c r="K166" s="36"/>
      <c r="L166" s="36"/>
      <c r="O166" s="79"/>
      <c r="P166" s="36"/>
      <c r="Q166" s="36"/>
      <c r="R166" s="36"/>
      <c r="S166" s="36"/>
      <c r="T166" s="36"/>
      <c r="U166" s="36"/>
      <c r="V166" s="36"/>
      <c r="W166" s="36"/>
    </row>
    <row r="167" spans="1:23" hidden="1" outlineLevel="1" x14ac:dyDescent="0.25">
      <c r="A167" s="79" t="s">
        <v>137</v>
      </c>
      <c r="B167" s="74">
        <f>(DATE(YEAR(B141)+1,MONTH(B141),DAY(B141)))</f>
        <v>43101</v>
      </c>
      <c r="C167" s="74">
        <f t="shared" ref="C167:L167" si="444">((DATE(YEAR(C141)+1,MONTH(C141),DAY(C141))))</f>
        <v>43466</v>
      </c>
      <c r="D167" s="74">
        <f t="shared" si="444"/>
        <v>43831</v>
      </c>
      <c r="E167" s="74">
        <f t="shared" si="444"/>
        <v>44197</v>
      </c>
      <c r="F167" s="74">
        <f t="shared" si="444"/>
        <v>44562</v>
      </c>
      <c r="G167" s="74">
        <f t="shared" si="444"/>
        <v>44927</v>
      </c>
      <c r="H167" s="74">
        <f t="shared" si="444"/>
        <v>45292</v>
      </c>
      <c r="I167" s="74">
        <f t="shared" si="444"/>
        <v>45658</v>
      </c>
      <c r="J167" s="74">
        <f t="shared" si="444"/>
        <v>46023</v>
      </c>
      <c r="K167" s="74">
        <f t="shared" si="444"/>
        <v>46388</v>
      </c>
      <c r="L167" s="74">
        <f t="shared" si="444"/>
        <v>46753</v>
      </c>
      <c r="O167" s="79" t="s">
        <v>137</v>
      </c>
      <c r="P167" s="74">
        <f>(DATE(YEAR(P141)+1,MONTH(P141),DAY(P141)))</f>
        <v>43101</v>
      </c>
      <c r="Q167" s="74">
        <f t="shared" ref="Q167:W167" si="445">((DATE(YEAR(Q141)+1,MONTH(Q141),DAY(Q141))))</f>
        <v>43466</v>
      </c>
      <c r="R167" s="74">
        <f t="shared" si="445"/>
        <v>43831</v>
      </c>
      <c r="S167" s="74">
        <f t="shared" si="445"/>
        <v>44197</v>
      </c>
      <c r="T167" s="74">
        <f t="shared" si="445"/>
        <v>44562</v>
      </c>
      <c r="U167" s="74">
        <f t="shared" si="445"/>
        <v>44927</v>
      </c>
      <c r="V167" s="74">
        <f t="shared" si="445"/>
        <v>45292</v>
      </c>
      <c r="W167" s="74">
        <f t="shared" si="445"/>
        <v>45658</v>
      </c>
    </row>
    <row r="168" spans="1:23" hidden="1" outlineLevel="1" x14ac:dyDescent="0.25">
      <c r="A168" s="79"/>
      <c r="B168" s="36"/>
      <c r="C168" s="36"/>
      <c r="D168" s="36"/>
      <c r="E168" s="36"/>
      <c r="F168" s="36"/>
      <c r="G168" s="36"/>
      <c r="H168" s="36"/>
      <c r="I168" s="36"/>
      <c r="J168" s="36"/>
      <c r="K168" s="36"/>
      <c r="L168" s="36"/>
      <c r="O168" s="79"/>
      <c r="P168" s="36"/>
      <c r="Q168" s="36"/>
      <c r="R168" s="36"/>
      <c r="S168" s="36"/>
      <c r="T168" s="36"/>
      <c r="U168" s="36"/>
      <c r="V168" s="36"/>
      <c r="W168" s="36"/>
    </row>
    <row r="169" spans="1:23" collapsed="1" x14ac:dyDescent="0.25">
      <c r="A169" s="72" t="s">
        <v>138</v>
      </c>
      <c r="B169" s="80">
        <f t="shared" ref="B169:I169" si="446">B155+B149+B143+B161</f>
        <v>0</v>
      </c>
      <c r="C169" s="80">
        <f t="shared" si="446"/>
        <v>0</v>
      </c>
      <c r="D169" s="80">
        <f t="shared" si="446"/>
        <v>0</v>
      </c>
      <c r="E169" s="80">
        <f t="shared" si="446"/>
        <v>0</v>
      </c>
      <c r="F169" s="80">
        <f t="shared" si="446"/>
        <v>0</v>
      </c>
      <c r="G169" s="80">
        <f t="shared" si="446"/>
        <v>0</v>
      </c>
      <c r="H169" s="80">
        <f t="shared" si="446"/>
        <v>0</v>
      </c>
      <c r="I169" s="80">
        <f t="shared" si="446"/>
        <v>0</v>
      </c>
      <c r="J169" s="80">
        <f>J155+J149+J143+J161</f>
        <v>0</v>
      </c>
      <c r="K169" s="80">
        <f>K155+K149+K143+K161</f>
        <v>0</v>
      </c>
      <c r="L169" s="80">
        <f t="shared" ref="L169" si="447">L155+L149+L143+L161</f>
        <v>0</v>
      </c>
      <c r="O169" s="72" t="s">
        <v>138</v>
      </c>
      <c r="P169" s="80">
        <f t="shared" ref="P169:W169" si="448">P155+P149+P143+P161</f>
        <v>0</v>
      </c>
      <c r="Q169" s="80">
        <f t="shared" si="448"/>
        <v>0</v>
      </c>
      <c r="R169" s="80">
        <f t="shared" si="448"/>
        <v>0</v>
      </c>
      <c r="S169" s="80">
        <f t="shared" si="448"/>
        <v>0</v>
      </c>
      <c r="T169" s="80">
        <f t="shared" si="448"/>
        <v>0</v>
      </c>
      <c r="U169" s="80">
        <f t="shared" si="448"/>
        <v>0</v>
      </c>
      <c r="V169" s="80">
        <f t="shared" si="448"/>
        <v>0</v>
      </c>
      <c r="W169" s="80">
        <f t="shared" si="448"/>
        <v>0</v>
      </c>
    </row>
    <row r="170" spans="1:23" x14ac:dyDescent="0.25">
      <c r="A170" s="72">
        <v>3</v>
      </c>
      <c r="B170" s="80">
        <f t="shared" ref="B170" si="449">(B156+B150+B144+B162+B151+B157+B145)*$B136</f>
        <v>0</v>
      </c>
      <c r="C170" s="80">
        <f t="shared" ref="C170:F170" si="450">(C156+C150+C144+C162+C151+C157+C145+C163)*$B136</f>
        <v>0</v>
      </c>
      <c r="D170" s="80">
        <f t="shared" si="450"/>
        <v>0</v>
      </c>
      <c r="E170" s="80">
        <f t="shared" si="450"/>
        <v>0</v>
      </c>
      <c r="F170" s="80">
        <f t="shared" si="450"/>
        <v>0</v>
      </c>
      <c r="G170" s="80">
        <f>(G156+G150+G144+G162+G151+G157+G145+G163)*$B136</f>
        <v>0</v>
      </c>
      <c r="H170" s="80">
        <f t="shared" ref="H170:L170" si="451">(H156+H150+H144+H162+H151+H157+H145+H163)*$B136</f>
        <v>0</v>
      </c>
      <c r="I170" s="80">
        <f t="shared" si="451"/>
        <v>0</v>
      </c>
      <c r="J170" s="80">
        <f t="shared" si="451"/>
        <v>0</v>
      </c>
      <c r="K170" s="80">
        <f t="shared" si="451"/>
        <v>0</v>
      </c>
      <c r="L170" s="80">
        <f t="shared" si="451"/>
        <v>0</v>
      </c>
      <c r="O170" s="72">
        <v>3</v>
      </c>
      <c r="P170" s="80">
        <f>(P156+P150+P144+P162+P151+P157+P145)*$P136</f>
        <v>0</v>
      </c>
      <c r="Q170" s="80">
        <f t="shared" ref="Q170:W170" si="452">(Q156+Q150+Q144+Q162+Q151+Q157+Q145)*$P136</f>
        <v>0</v>
      </c>
      <c r="R170" s="80">
        <f t="shared" si="452"/>
        <v>0</v>
      </c>
      <c r="S170" s="80">
        <f t="shared" si="452"/>
        <v>0</v>
      </c>
      <c r="T170" s="80">
        <f t="shared" si="452"/>
        <v>0</v>
      </c>
      <c r="U170" s="80">
        <f t="shared" si="452"/>
        <v>0</v>
      </c>
      <c r="V170" s="80">
        <f t="shared" si="452"/>
        <v>0</v>
      </c>
      <c r="W170" s="80">
        <f t="shared" si="452"/>
        <v>0</v>
      </c>
    </row>
    <row r="172" spans="1:23" x14ac:dyDescent="0.25">
      <c r="A172" s="81" t="s">
        <v>141</v>
      </c>
      <c r="B172" s="81" t="e">
        <f>VLOOKUP('6. Staff Calculations'!B177,Increments!B$1:D$155,3,FALSE)</f>
        <v>#N/A</v>
      </c>
      <c r="C172" s="81" t="e">
        <f>IF(B172="ARC","No",'4.ACU Salaries '!$M$15)</f>
        <v>#N/A</v>
      </c>
      <c r="D172" s="81"/>
      <c r="E172" s="81"/>
      <c r="F172" s="81"/>
      <c r="G172" s="81"/>
      <c r="H172" s="81"/>
      <c r="I172" s="81"/>
      <c r="J172" s="81"/>
      <c r="K172" s="81"/>
      <c r="L172" s="81"/>
      <c r="O172" s="81" t="s">
        <v>141</v>
      </c>
      <c r="P172" s="81" t="e">
        <f>VLOOKUP('6. Staff Calculations'!P177,Increments!Q$1:S$155,3,FALSE)</f>
        <v>#N/A</v>
      </c>
      <c r="Q172" s="81" t="e">
        <f>IF(P172="ARC","No",'4.ACU Salaries '!$M$15)</f>
        <v>#N/A</v>
      </c>
      <c r="R172" s="81"/>
      <c r="S172" s="81"/>
      <c r="T172" s="81"/>
      <c r="U172" s="81"/>
      <c r="V172" s="81"/>
      <c r="W172" s="81"/>
    </row>
    <row r="173" spans="1:23" x14ac:dyDescent="0.25">
      <c r="A173" s="82" t="s">
        <v>96</v>
      </c>
      <c r="B173" s="83">
        <f>'4.ACU Salaries '!$K$15</f>
        <v>0</v>
      </c>
      <c r="C173" s="83"/>
      <c r="D173" s="83"/>
      <c r="E173" s="83"/>
      <c r="F173" s="83"/>
      <c r="G173" s="83"/>
      <c r="H173" s="83"/>
      <c r="I173" s="83"/>
      <c r="J173" s="83"/>
      <c r="K173" s="83"/>
      <c r="L173" s="83"/>
      <c r="O173" s="82" t="s">
        <v>96</v>
      </c>
      <c r="P173" s="83">
        <f>'4.ACU Salaries '!$K$46</f>
        <v>0</v>
      </c>
      <c r="Q173" s="83"/>
      <c r="R173" s="83"/>
      <c r="S173" s="83"/>
      <c r="T173" s="83"/>
      <c r="U173" s="83"/>
      <c r="V173" s="83"/>
      <c r="W173" s="83"/>
    </row>
    <row r="174" spans="1:23" x14ac:dyDescent="0.25">
      <c r="A174" s="82" t="s">
        <v>97</v>
      </c>
      <c r="B174" s="83">
        <f>'4.ACU Salaries '!$L$15</f>
        <v>0</v>
      </c>
      <c r="C174" s="83"/>
      <c r="D174" s="83"/>
      <c r="E174" s="83"/>
      <c r="F174" s="83"/>
      <c r="G174" s="83"/>
      <c r="H174" s="83"/>
      <c r="I174" s="83"/>
      <c r="J174" s="83"/>
      <c r="K174" s="83"/>
      <c r="L174" s="83"/>
      <c r="O174" s="82" t="s">
        <v>97</v>
      </c>
      <c r="P174" s="83">
        <f>'4.ACU Salaries '!$L$46</f>
        <v>0</v>
      </c>
      <c r="Q174" s="83"/>
      <c r="R174" s="83"/>
      <c r="S174" s="83"/>
      <c r="T174" s="83"/>
      <c r="U174" s="83"/>
      <c r="V174" s="83"/>
      <c r="W174" s="83"/>
    </row>
    <row r="175" spans="1:23" x14ac:dyDescent="0.25">
      <c r="A175" s="83" t="s">
        <v>128</v>
      </c>
      <c r="B175" s="84">
        <f>'4.ACU Salaries '!$J$15</f>
        <v>0</v>
      </c>
      <c r="C175" s="83"/>
      <c r="D175" s="83"/>
      <c r="E175" s="83"/>
      <c r="F175" s="83"/>
      <c r="G175" s="83"/>
      <c r="H175" s="83"/>
      <c r="I175" s="83"/>
      <c r="J175" s="83"/>
      <c r="K175" s="83"/>
      <c r="L175" s="83"/>
      <c r="O175" s="83" t="s">
        <v>128</v>
      </c>
      <c r="P175" s="84">
        <f>'4.ACU Salaries '!$J$46</f>
        <v>0</v>
      </c>
      <c r="Q175" s="83"/>
      <c r="R175" s="83"/>
      <c r="S175" s="83"/>
      <c r="T175" s="83"/>
      <c r="U175" s="83"/>
      <c r="V175" s="83"/>
      <c r="W175" s="83"/>
    </row>
    <row r="176" spans="1:23" x14ac:dyDescent="0.25">
      <c r="A176" s="83" t="s">
        <v>80</v>
      </c>
      <c r="B176" s="37">
        <f>'4.ACU Salaries '!$P$15</f>
        <v>0</v>
      </c>
      <c r="C176" s="83"/>
      <c r="D176" s="83"/>
      <c r="E176" s="83"/>
      <c r="F176" s="83"/>
      <c r="G176" s="83"/>
      <c r="H176" s="83"/>
      <c r="I176" s="83"/>
      <c r="J176" s="83"/>
      <c r="K176" s="83"/>
      <c r="L176" s="83"/>
      <c r="O176" s="83" t="s">
        <v>80</v>
      </c>
      <c r="P176" s="37">
        <f>'4.ACU Salaries '!$P$46</f>
        <v>0</v>
      </c>
      <c r="Q176" s="83"/>
      <c r="R176" s="83"/>
      <c r="S176" s="83"/>
      <c r="T176" s="83"/>
      <c r="U176" s="83"/>
      <c r="V176" s="83"/>
      <c r="W176" s="83"/>
    </row>
    <row r="177" spans="1:23" s="52" customFormat="1" ht="42" customHeight="1" x14ac:dyDescent="0.25">
      <c r="A177" s="85" t="s">
        <v>129</v>
      </c>
      <c r="B177" s="86">
        <f>'4.ACU Salaries '!$E$15</f>
        <v>0</v>
      </c>
      <c r="C177" s="87" t="e">
        <f>IF((YEAR('4.ACU Salaries '!$K$15))=C179,'4.ACU Salaries '!$E$15,(IF($C172="No",$B177,(VLOOKUP(C178,Increments!$A$1:$E$169,2,FALSE)))))</f>
        <v>#N/A</v>
      </c>
      <c r="D177" s="87" t="e">
        <f>IF((YEAR('4.ACU Salaries '!$K$15))=D179,'4.ACU Salaries '!$E$15,(IF($C172="No",$B177,(VLOOKUP(D178,Increments!$A$1:$E$169,2,FALSE)))))</f>
        <v>#N/A</v>
      </c>
      <c r="E177" s="87" t="e">
        <f>IF((YEAR('4.ACU Salaries '!$K$15))=E179,'4.ACU Salaries '!$E$15,(IF($C172="No",$B177,(VLOOKUP(E178,Increments!$A$1:$E$169,2,FALSE)))))</f>
        <v>#N/A</v>
      </c>
      <c r="F177" s="87" t="e">
        <f>IF((YEAR('4.ACU Salaries '!$K$15))=F179,'4.ACU Salaries '!$E$15,(IF($C172="No",$E177,(VLOOKUP(F178,Increments!$A$1:$E$169,2,FALSE)))))</f>
        <v>#N/A</v>
      </c>
      <c r="G177" s="87" t="e">
        <f>IF((YEAR('4.ACU Salaries '!$K$15))=G179,'4.ACU Salaries '!$E$15,(IF($C172="No",$E177,(VLOOKUP(G178,Increments!$A$1:$E$169,2,FALSE)))))</f>
        <v>#N/A</v>
      </c>
      <c r="H177" s="87" t="e">
        <f>IF((YEAR('4.ACU Salaries '!$K$15))=H179,'4.ACU Salaries '!$E$15,(IF($C172="No",$E177,(VLOOKUP(H178,Increments!$A$1:$E$169,2,FALSE)))))</f>
        <v>#N/A</v>
      </c>
      <c r="I177" s="87" t="e">
        <f>IF((YEAR('4.ACU Salaries '!$K$15))=I179,'4.ACU Salaries '!$E$15,(IF($C172="No",$E177,(VLOOKUP(I178,Increments!$A$1:$E$169,2,FALSE)))))</f>
        <v>#N/A</v>
      </c>
      <c r="J177" s="87" t="e">
        <f>IF((YEAR('4.ACU Salaries '!$K$15))=J179,'4.ACU Salaries '!$E$15,(IF($C172="No",$E177,(VLOOKUP(J178,Increments!$A$1:$E$169,2,FALSE)))))</f>
        <v>#N/A</v>
      </c>
      <c r="K177" s="87" t="e">
        <f>IF((YEAR('4.ACU Salaries '!$K$15))=K179,'4.ACU Salaries '!$E$15,(IF($C172="No",$E177,(VLOOKUP(K178,Increments!$A$1:$E$169,2,FALSE)))))</f>
        <v>#N/A</v>
      </c>
      <c r="L177" s="87" t="e">
        <f>IF((YEAR('4.ACU Salaries '!$K$15))=L179,'4.ACU Salaries '!$E$15,(IF($C172="No",$E177,(VLOOKUP(L178,Increments!$A$1:$E$169,2,FALSE)))))</f>
        <v>#N/A</v>
      </c>
      <c r="O177" s="85" t="s">
        <v>129</v>
      </c>
      <c r="P177" s="86">
        <f>'4.ACU Salaries '!$E$15</f>
        <v>0</v>
      </c>
      <c r="Q177" s="87" t="e">
        <f>IF((YEAR('4.ACU Salaries '!$K$15))=Q179,'4.ACU Salaries '!$E$15,(IF($C172="No",$B177,(VLOOKUP(Q178,Increments!$A$1:$E$169,2,FALSE)))))</f>
        <v>#N/A</v>
      </c>
      <c r="R177" s="87" t="e">
        <f>IF((YEAR('4.ACU Salaries '!$K$15))=R179,'4.ACU Salaries '!$E$15,(IF($C172="No",$B177,(VLOOKUP(R178,Increments!$A$1:$E$169,2,FALSE)))))</f>
        <v>#N/A</v>
      </c>
      <c r="S177" s="87" t="e">
        <f>IF((YEAR('4.ACU Salaries '!$K$15))=S179,'4.ACU Salaries '!$E$15,(IF($C172="No",$B177,(VLOOKUP(S178,Increments!$A$1:$E$169,2,FALSE)))))</f>
        <v>#N/A</v>
      </c>
      <c r="T177" s="87" t="e">
        <f>IF((YEAR('4.ACU Salaries '!$K$15))=T179,'4.ACU Salaries '!$E$15,(IF($C172="No",$B177,(VLOOKUP(T178,Increments!$A$1:$E$169,2,FALSE)))))</f>
        <v>#N/A</v>
      </c>
      <c r="U177" s="87" t="e">
        <f>IF((YEAR('4.ACU Salaries '!$K$15))=U179,'4.ACU Salaries '!$E$15,(IF($C172="No",$B177,(VLOOKUP(U178,Increments!$A$1:$E$169,2,FALSE)))))</f>
        <v>#N/A</v>
      </c>
      <c r="V177" s="87" t="e">
        <f>IF((YEAR('4.ACU Salaries '!$K$15))=V179,'4.ACU Salaries '!$E$15,(IF($C172="No",$B177,(VLOOKUP(V178,Increments!$A$1:$E$169,2,FALSE)))))</f>
        <v>#N/A</v>
      </c>
      <c r="W177" s="87" t="e">
        <f>IF((YEAR('4.ACU Salaries '!$K$15))=W179,'4.ACU Salaries '!$E$15,(IF($C172="No",$B177,(VLOOKUP(W178,Increments!$A$1:$E$169,2,FALSE)))))</f>
        <v>#N/A</v>
      </c>
    </row>
    <row r="178" spans="1:23" ht="17.25" customHeight="1" x14ac:dyDescent="0.25">
      <c r="A178" s="82" t="s">
        <v>130</v>
      </c>
      <c r="B178" s="82">
        <f>IF((YEAR('4.ACU Salaries '!$K15))=B179,VLOOKUP($B177,Increments!$B$1:$E$178,2,FALSE),0)</f>
        <v>0</v>
      </c>
      <c r="C178" s="82">
        <f>IF((YEAR('4.ACU Salaries '!$K15))=C179,VLOOKUP($B177,Increments!$B$1:$E$178,2,FALSE),0)+IF(B178=0,0,B178+1)</f>
        <v>0</v>
      </c>
      <c r="D178" s="82">
        <f>IF((YEAR('4.ACU Salaries '!$K15))=D179,VLOOKUP($B177,Increments!$B$1:$E$178,2,FALSE),0)+IF(C178=0,0,C178+1)</f>
        <v>0</v>
      </c>
      <c r="E178" s="82">
        <f>IF((YEAR('4.ACU Salaries '!$K15))=E179,VLOOKUP($B177,Increments!$B$1:$E$178,2,FALSE),0)+IF(D178=0,0,D178+1)</f>
        <v>0</v>
      </c>
      <c r="F178" s="82">
        <f>IF((YEAR('4.ACU Salaries '!$K15))=F179,VLOOKUP($B177,Increments!$B$1:$E$178,2,FALSE),0)+IF(E178=0,0,E178+1)</f>
        <v>0</v>
      </c>
      <c r="G178" s="82">
        <f>IF((YEAR('4.ACU Salaries '!$K15))=G179,VLOOKUP($B177,Increments!$B$1:$E$178,2,FALSE),0)+IF(F178=0,0,F178+1)</f>
        <v>0</v>
      </c>
      <c r="H178" s="82">
        <f>IF((YEAR('4.ACU Salaries '!$K15))=H179,VLOOKUP($B177,Increments!$B$1:$E$178,2,FALSE),0)+IF(G178=0,0,G178+1)</f>
        <v>0</v>
      </c>
      <c r="I178" s="82">
        <f>IF((YEAR('4.ACU Salaries '!$K15))=I179,VLOOKUP($B177,Increments!$B$1:$E$178,2,FALSE),0)+IF(H178=0,0,H178+1)</f>
        <v>0</v>
      </c>
      <c r="J178" s="82">
        <f>IF((YEAR('4.ACU Salaries '!$K15))=J179,VLOOKUP($B177,Increments!$B$1:$E$178,2,FALSE),0)+IF(I178=0,0,I178+1)</f>
        <v>0</v>
      </c>
      <c r="K178" s="82">
        <f>IF((YEAR('4.ACU Salaries '!$K15))=K179,VLOOKUP($B177,Increments!$B$1:$E$178,2,FALSE),0)+IF(J178=0,0,J178+1)</f>
        <v>0</v>
      </c>
      <c r="L178" s="82">
        <f>IF((YEAR('4.ACU Salaries '!$K15))=L179,VLOOKUP($B177,Increments!$B$1:$E$178,2,FALSE),0)+IF(K178=0,0,K178+1)</f>
        <v>0</v>
      </c>
      <c r="O178" s="82" t="s">
        <v>130</v>
      </c>
      <c r="P178" s="82">
        <f>IF((YEAR('4.ACU Salaries '!$K12))=P179,VLOOKUP($B177,Increments!$B$1:$E$178,2,FALSE),0)</f>
        <v>0</v>
      </c>
      <c r="Q178" s="82" t="e">
        <f>IF(P178=0,VLOOKUP($B177,Increments!$B$1:$E$170,2,FALSE),P178+1)</f>
        <v>#N/A</v>
      </c>
      <c r="R178" s="82" t="e">
        <f>IF(Q178=0,VLOOKUP($B177,Increments!$B$1:$E$170,2,FALSE),Q178+1)</f>
        <v>#N/A</v>
      </c>
      <c r="S178" s="82" t="e">
        <f>IF(R178=0,VLOOKUP($B177,Increments!$B$1:$E$170,2,FALSE),R178+1)</f>
        <v>#N/A</v>
      </c>
      <c r="T178" s="82" t="e">
        <f>IF(S178=0,VLOOKUP($B177,Increments!$B$1:$E$170,2,FALSE),S178+1)</f>
        <v>#N/A</v>
      </c>
      <c r="U178" s="82" t="e">
        <f>IF(T178=0,VLOOKUP($B177,Increments!$B$1:$E$170,2,FALSE),T178+1)</f>
        <v>#N/A</v>
      </c>
      <c r="V178" s="82" t="e">
        <f>IF(U178=0,VLOOKUP($B177,Increments!$B$1:$E$170,2,FALSE),U178+1)</f>
        <v>#N/A</v>
      </c>
      <c r="W178" s="82" t="e">
        <f>IF(V178=0,VLOOKUP($B177,Increments!$B$1:$E$170,2,FALSE),V178+1)</f>
        <v>#N/A</v>
      </c>
    </row>
    <row r="179" spans="1:23" x14ac:dyDescent="0.25">
      <c r="A179" s="81" t="s">
        <v>83</v>
      </c>
      <c r="B179" s="81">
        <f>YEAR(B180)</f>
        <v>2017</v>
      </c>
      <c r="C179" s="81">
        <f t="shared" ref="C179:I179" si="453">B179+1</f>
        <v>2018</v>
      </c>
      <c r="D179" s="81">
        <f t="shared" si="453"/>
        <v>2019</v>
      </c>
      <c r="E179" s="81">
        <f t="shared" si="453"/>
        <v>2020</v>
      </c>
      <c r="F179" s="81">
        <f t="shared" si="453"/>
        <v>2021</v>
      </c>
      <c r="G179" s="81">
        <f t="shared" si="453"/>
        <v>2022</v>
      </c>
      <c r="H179" s="81">
        <f t="shared" si="453"/>
        <v>2023</v>
      </c>
      <c r="I179" s="81">
        <f t="shared" si="453"/>
        <v>2024</v>
      </c>
      <c r="J179" s="81">
        <f t="shared" ref="J179" si="454">I179+1</f>
        <v>2025</v>
      </c>
      <c r="K179" s="81">
        <f t="shared" ref="K179" si="455">J179+1</f>
        <v>2026</v>
      </c>
      <c r="L179" s="81">
        <f t="shared" ref="L179" si="456">K179+1</f>
        <v>2027</v>
      </c>
      <c r="O179" s="81" t="s">
        <v>83</v>
      </c>
      <c r="P179" s="81">
        <f>YEAR(P180)</f>
        <v>2017</v>
      </c>
      <c r="Q179" s="81">
        <f t="shared" ref="Q179" si="457">P179+1</f>
        <v>2018</v>
      </c>
      <c r="R179" s="81">
        <f t="shared" ref="R179" si="458">Q179+1</f>
        <v>2019</v>
      </c>
      <c r="S179" s="81">
        <f t="shared" ref="S179" si="459">R179+1</f>
        <v>2020</v>
      </c>
      <c r="T179" s="81">
        <f t="shared" ref="T179" si="460">S179+1</f>
        <v>2021</v>
      </c>
      <c r="U179" s="81">
        <f t="shared" ref="U179" si="461">T179+1</f>
        <v>2022</v>
      </c>
      <c r="V179" s="81">
        <f t="shared" ref="V179" si="462">U179+1</f>
        <v>2023</v>
      </c>
      <c r="W179" s="81">
        <f t="shared" ref="W179" si="463">V179+1</f>
        <v>2024</v>
      </c>
    </row>
    <row r="180" spans="1:23" hidden="1" outlineLevel="1" x14ac:dyDescent="0.25">
      <c r="A180" s="88" t="s">
        <v>132</v>
      </c>
      <c r="B180" s="83">
        <f>B$9</f>
        <v>42736</v>
      </c>
      <c r="C180" s="83">
        <f t="shared" ref="C180:L180" si="464">C$9</f>
        <v>43101</v>
      </c>
      <c r="D180" s="83">
        <f t="shared" si="464"/>
        <v>43466</v>
      </c>
      <c r="E180" s="83">
        <f t="shared" si="464"/>
        <v>43831</v>
      </c>
      <c r="F180" s="83">
        <f t="shared" si="464"/>
        <v>44197</v>
      </c>
      <c r="G180" s="83">
        <f t="shared" si="464"/>
        <v>44562</v>
      </c>
      <c r="H180" s="83">
        <f t="shared" si="464"/>
        <v>44927</v>
      </c>
      <c r="I180" s="83">
        <f t="shared" si="464"/>
        <v>45292</v>
      </c>
      <c r="J180" s="83">
        <f t="shared" si="464"/>
        <v>45658</v>
      </c>
      <c r="K180" s="83">
        <f t="shared" si="464"/>
        <v>46023</v>
      </c>
      <c r="L180" s="83">
        <f t="shared" si="464"/>
        <v>46388</v>
      </c>
      <c r="O180" s="88" t="s">
        <v>132</v>
      </c>
      <c r="P180" s="83">
        <f>P$9</f>
        <v>42736</v>
      </c>
      <c r="Q180" s="83">
        <f t="shared" ref="Q180:W180" si="465">Q$9</f>
        <v>43101</v>
      </c>
      <c r="R180" s="83">
        <f t="shared" si="465"/>
        <v>43466</v>
      </c>
      <c r="S180" s="83">
        <f t="shared" si="465"/>
        <v>43831</v>
      </c>
      <c r="T180" s="83">
        <f t="shared" si="465"/>
        <v>44197</v>
      </c>
      <c r="U180" s="83">
        <f t="shared" si="465"/>
        <v>44562</v>
      </c>
      <c r="V180" s="83">
        <f t="shared" si="465"/>
        <v>44927</v>
      </c>
      <c r="W180" s="83">
        <f t="shared" si="465"/>
        <v>45292</v>
      </c>
    </row>
    <row r="181" spans="1:23" hidden="1" outlineLevel="1" x14ac:dyDescent="0.25">
      <c r="A181" s="88" t="s">
        <v>133</v>
      </c>
      <c r="B181" s="37">
        <f>B176</f>
        <v>0</v>
      </c>
      <c r="C181" s="37">
        <f>B176</f>
        <v>0</v>
      </c>
      <c r="D181" s="37" t="e">
        <f t="shared" ref="D181" si="466">C199</f>
        <v>#N/A</v>
      </c>
      <c r="E181" s="37" t="e">
        <f t="shared" ref="E181" si="467">D199</f>
        <v>#N/A</v>
      </c>
      <c r="F181" s="37" t="e">
        <f t="shared" ref="F181" si="468">E199</f>
        <v>#N/A</v>
      </c>
      <c r="G181" s="37" t="e">
        <f t="shared" ref="G181" si="469">F199</f>
        <v>#N/A</v>
      </c>
      <c r="H181" s="37" t="e">
        <f t="shared" ref="H181" si="470">G199</f>
        <v>#N/A</v>
      </c>
      <c r="I181" s="37" t="e">
        <f t="shared" ref="I181" si="471">H199</f>
        <v>#N/A</v>
      </c>
      <c r="J181" s="37" t="e">
        <f t="shared" ref="J181" si="472">I199</f>
        <v>#N/A</v>
      </c>
      <c r="K181" s="37" t="e">
        <f t="shared" ref="K181" si="473">J199</f>
        <v>#N/A</v>
      </c>
      <c r="L181" s="37" t="e">
        <f t="shared" ref="L181" si="474">K199</f>
        <v>#N/A</v>
      </c>
      <c r="O181" s="88" t="s">
        <v>133</v>
      </c>
      <c r="P181" s="37">
        <f>$P$98</f>
        <v>0</v>
      </c>
      <c r="Q181" s="37">
        <f t="shared" ref="Q181:W181" si="475">$P$98</f>
        <v>0</v>
      </c>
      <c r="R181" s="37">
        <f t="shared" si="475"/>
        <v>0</v>
      </c>
      <c r="S181" s="37">
        <f t="shared" si="475"/>
        <v>0</v>
      </c>
      <c r="T181" s="37">
        <f t="shared" si="475"/>
        <v>0</v>
      </c>
      <c r="U181" s="37">
        <f t="shared" si="475"/>
        <v>0</v>
      </c>
      <c r="V181" s="37">
        <f t="shared" si="475"/>
        <v>0</v>
      </c>
      <c r="W181" s="37">
        <f t="shared" si="475"/>
        <v>0</v>
      </c>
    </row>
    <row r="182" spans="1:23" hidden="1" outlineLevel="1" x14ac:dyDescent="0.25">
      <c r="A182" s="88" t="s">
        <v>134</v>
      </c>
      <c r="B182" s="82">
        <f t="shared" ref="B182:L182" si="476">IF(OR(B186&lt;=B180,$B174&lt;=B180,B180&lt;$B173),0,(IF((OR(B192&lt;$B174,B186&lt;$B174)),(IF(B186&lt;=B192,(ABS(B180-B186)),(ABS(B180-B192)))),(ABS(B180-$B174)))))</f>
        <v>0</v>
      </c>
      <c r="C182" s="82">
        <f t="shared" si="476"/>
        <v>0</v>
      </c>
      <c r="D182" s="82">
        <f t="shared" si="476"/>
        <v>0</v>
      </c>
      <c r="E182" s="82">
        <f t="shared" si="476"/>
        <v>0</v>
      </c>
      <c r="F182" s="82">
        <f t="shared" si="476"/>
        <v>0</v>
      </c>
      <c r="G182" s="82">
        <f t="shared" si="476"/>
        <v>0</v>
      </c>
      <c r="H182" s="82">
        <f t="shared" si="476"/>
        <v>0</v>
      </c>
      <c r="I182" s="82">
        <f t="shared" si="476"/>
        <v>0</v>
      </c>
      <c r="J182" s="82">
        <f t="shared" si="476"/>
        <v>0</v>
      </c>
      <c r="K182" s="82">
        <f t="shared" si="476"/>
        <v>0</v>
      </c>
      <c r="L182" s="82">
        <f t="shared" si="476"/>
        <v>0</v>
      </c>
      <c r="O182" s="88" t="s">
        <v>134</v>
      </c>
      <c r="P182" s="82">
        <f t="shared" ref="P182:W182" si="477">IF(OR(P186&lt;=P180,$B174&lt;=P180,P180&lt;$B173),0,(IF((OR(P192&lt;$B174,P186&lt;$B174)),(IF(P186&lt;=P192,(ABS(P180-P186)),(ABS(P180-P192)))),(ABS(P180-$B174)))))</f>
        <v>0</v>
      </c>
      <c r="Q182" s="82">
        <f t="shared" si="477"/>
        <v>0</v>
      </c>
      <c r="R182" s="82">
        <f t="shared" si="477"/>
        <v>0</v>
      </c>
      <c r="S182" s="82">
        <f t="shared" si="477"/>
        <v>0</v>
      </c>
      <c r="T182" s="82">
        <f t="shared" si="477"/>
        <v>0</v>
      </c>
      <c r="U182" s="82">
        <f t="shared" si="477"/>
        <v>0</v>
      </c>
      <c r="V182" s="82">
        <f t="shared" si="477"/>
        <v>0</v>
      </c>
      <c r="W182" s="82">
        <f t="shared" si="477"/>
        <v>0</v>
      </c>
    </row>
    <row r="183" spans="1:23" hidden="1" outlineLevel="1" x14ac:dyDescent="0.25">
      <c r="A183" s="57" t="s">
        <v>166</v>
      </c>
      <c r="B183" s="58">
        <f t="shared" ref="B183:L183" si="478">IFERROR(((B181/B$18*B182)),0)</f>
        <v>0</v>
      </c>
      <c r="C183" s="58">
        <f t="shared" si="478"/>
        <v>0</v>
      </c>
      <c r="D183" s="58">
        <f t="shared" si="478"/>
        <v>0</v>
      </c>
      <c r="E183" s="58">
        <f t="shared" si="478"/>
        <v>0</v>
      </c>
      <c r="F183" s="58">
        <f t="shared" si="478"/>
        <v>0</v>
      </c>
      <c r="G183" s="58">
        <f t="shared" si="478"/>
        <v>0</v>
      </c>
      <c r="H183" s="58">
        <f t="shared" si="478"/>
        <v>0</v>
      </c>
      <c r="I183" s="58">
        <f t="shared" si="478"/>
        <v>0</v>
      </c>
      <c r="J183" s="58">
        <f t="shared" si="478"/>
        <v>0</v>
      </c>
      <c r="K183" s="58">
        <f t="shared" si="478"/>
        <v>0</v>
      </c>
      <c r="L183" s="58">
        <f t="shared" si="478"/>
        <v>0</v>
      </c>
      <c r="O183" s="57" t="s">
        <v>166</v>
      </c>
      <c r="P183" s="58">
        <f t="shared" ref="P183:W183" si="479">IFERROR(((P181/P$18*P182)),0)</f>
        <v>0</v>
      </c>
      <c r="Q183" s="58">
        <f t="shared" si="479"/>
        <v>0</v>
      </c>
      <c r="R183" s="58">
        <f t="shared" si="479"/>
        <v>0</v>
      </c>
      <c r="S183" s="58">
        <f t="shared" si="479"/>
        <v>0</v>
      </c>
      <c r="T183" s="58">
        <f t="shared" si="479"/>
        <v>0</v>
      </c>
      <c r="U183" s="58">
        <f t="shared" si="479"/>
        <v>0</v>
      </c>
      <c r="V183" s="58">
        <f t="shared" si="479"/>
        <v>0</v>
      </c>
      <c r="W183" s="58">
        <f t="shared" si="479"/>
        <v>0</v>
      </c>
    </row>
    <row r="184" spans="1:23" hidden="1" outlineLevel="1" x14ac:dyDescent="0.25">
      <c r="A184" s="57" t="s">
        <v>165</v>
      </c>
      <c r="B184" s="58">
        <f>IF(B182=0,0,(IF(AND((((B183/26.089)*2)*0.175)&lt;1370.3),((B183/26.089)*2)*0.175,1370.3)))</f>
        <v>0</v>
      </c>
      <c r="C184" s="58">
        <f t="shared" ref="C184:L184" si="480">IF(C182=0,0,(IF(AND((((C183/26.089)*2)*0.175)&lt;1370.3),((C183/26.089)*2)*0.175,1370.3)))</f>
        <v>0</v>
      </c>
      <c r="D184" s="58">
        <f t="shared" si="480"/>
        <v>0</v>
      </c>
      <c r="E184" s="58">
        <f t="shared" si="480"/>
        <v>0</v>
      </c>
      <c r="F184" s="58">
        <f t="shared" si="480"/>
        <v>0</v>
      </c>
      <c r="G184" s="58">
        <f t="shared" si="480"/>
        <v>0</v>
      </c>
      <c r="H184" s="58">
        <f t="shared" si="480"/>
        <v>0</v>
      </c>
      <c r="I184" s="58">
        <f t="shared" si="480"/>
        <v>0</v>
      </c>
      <c r="J184" s="58">
        <f t="shared" si="480"/>
        <v>0</v>
      </c>
      <c r="K184" s="58">
        <f t="shared" si="480"/>
        <v>0</v>
      </c>
      <c r="L184" s="58">
        <f t="shared" si="480"/>
        <v>0</v>
      </c>
      <c r="O184" s="57" t="s">
        <v>165</v>
      </c>
      <c r="P184" s="58">
        <f>IF(P182=0,0,(IF(AND((((P183/26.089)*2)*0.175)&lt;1370.3),((P183/26.089)*2)*0.175,1370.3)))</f>
        <v>0</v>
      </c>
      <c r="Q184" s="58">
        <f t="shared" ref="Q184:W184" si="481">IF(Q182=0,0,(IF(AND((((Q183/26.089)*2)*0.175)&lt;1370.3),((Q183/26.089)*2)*0.175,1370.3)))</f>
        <v>0</v>
      </c>
      <c r="R184" s="58">
        <f t="shared" si="481"/>
        <v>0</v>
      </c>
      <c r="S184" s="58">
        <f t="shared" si="481"/>
        <v>0</v>
      </c>
      <c r="T184" s="58">
        <f t="shared" si="481"/>
        <v>0</v>
      </c>
      <c r="U184" s="58">
        <f t="shared" si="481"/>
        <v>0</v>
      </c>
      <c r="V184" s="58">
        <f t="shared" si="481"/>
        <v>0</v>
      </c>
      <c r="W184" s="58">
        <f t="shared" si="481"/>
        <v>0</v>
      </c>
    </row>
    <row r="185" spans="1:23" hidden="1" outlineLevel="1" x14ac:dyDescent="0.25">
      <c r="A185" s="88"/>
      <c r="B185" s="82"/>
      <c r="C185" s="82"/>
      <c r="D185" s="82"/>
      <c r="E185" s="82"/>
      <c r="F185" s="82"/>
      <c r="G185" s="82"/>
      <c r="H185" s="82"/>
      <c r="I185" s="82"/>
      <c r="J185" s="82"/>
      <c r="K185" s="82"/>
      <c r="L185" s="82"/>
      <c r="O185" s="88"/>
      <c r="P185" s="82"/>
      <c r="Q185" s="82"/>
      <c r="R185" s="82"/>
      <c r="S185" s="82"/>
      <c r="T185" s="82"/>
      <c r="U185" s="82"/>
      <c r="V185" s="82"/>
      <c r="W185" s="82"/>
    </row>
    <row r="186" spans="1:23" hidden="1" outlineLevel="1" x14ac:dyDescent="0.25">
      <c r="A186" s="88" t="s">
        <v>135</v>
      </c>
      <c r="B186" s="83">
        <f>IF(B180&lt;=(DATE(YEAR(B180),MONTH($B173),DAY($B173))),(DATE(YEAR(B180),MONTH($B173),DAY($B173))),(DATE(YEAR(B180)+1,MONTH($B173),DAY($B173))))</f>
        <v>43100</v>
      </c>
      <c r="C186" s="83">
        <f t="shared" ref="C186" si="482">(DATE(YEAR(B186)+1,MONTH($B173),DAY($B173)))</f>
        <v>43100</v>
      </c>
      <c r="D186" s="83">
        <f t="shared" ref="D186" si="483">(DATE(YEAR(C186)+1,MONTH($B173),DAY($B173)))</f>
        <v>43100</v>
      </c>
      <c r="E186" s="83">
        <f t="shared" ref="E186" si="484">(DATE(YEAR(D186)+1,MONTH($B173),DAY($B173)))</f>
        <v>43100</v>
      </c>
      <c r="F186" s="83">
        <f t="shared" ref="F186" si="485">(DATE(YEAR(E186)+1,MONTH($B173),DAY($B173)))</f>
        <v>43100</v>
      </c>
      <c r="G186" s="83">
        <f t="shared" ref="G186" si="486">(DATE(YEAR(F186)+1,MONTH($B173),DAY($B173)))</f>
        <v>43100</v>
      </c>
      <c r="H186" s="83">
        <f t="shared" ref="H186" si="487">(DATE(YEAR(G186)+1,MONTH($B173),DAY($B173)))</f>
        <v>43100</v>
      </c>
      <c r="I186" s="83">
        <f t="shared" ref="I186" si="488">(DATE(YEAR(H186)+1,MONTH($B173),DAY($B173)))</f>
        <v>43100</v>
      </c>
      <c r="J186" s="83">
        <f t="shared" ref="J186" si="489">(DATE(YEAR(I186)+1,MONTH($B173),DAY($B173)))</f>
        <v>43100</v>
      </c>
      <c r="K186" s="83">
        <f t="shared" ref="K186" si="490">(DATE(YEAR(J186)+1,MONTH($B173),DAY($B173)))</f>
        <v>43100</v>
      </c>
      <c r="L186" s="83">
        <f t="shared" ref="L186" si="491">(DATE(YEAR(K186)+1,MONTH($B173),DAY($B173)))</f>
        <v>43100</v>
      </c>
      <c r="O186" s="88" t="s">
        <v>135</v>
      </c>
      <c r="P186" s="83">
        <f>IF(P180&lt;=(DATE(YEAR(P180),MONTH($B173),DAY($B173))),(DATE(YEAR(P180),MONTH($B173),DAY($B173))),(DATE(YEAR(P180)+1,MONTH($B173),DAY($B173))))</f>
        <v>43100</v>
      </c>
      <c r="Q186" s="83">
        <f>(DATE(YEAR(P186)+1,MONTH($P173),DAY($P173)))</f>
        <v>43100</v>
      </c>
      <c r="R186" s="83">
        <f t="shared" ref="R186:W186" si="492">(DATE(YEAR(Q186)+1,MONTH($P173),DAY($P173)))</f>
        <v>43100</v>
      </c>
      <c r="S186" s="83">
        <f t="shared" si="492"/>
        <v>43100</v>
      </c>
      <c r="T186" s="83">
        <f t="shared" si="492"/>
        <v>43100</v>
      </c>
      <c r="U186" s="83">
        <f t="shared" si="492"/>
        <v>43100</v>
      </c>
      <c r="V186" s="83">
        <f t="shared" si="492"/>
        <v>43100</v>
      </c>
      <c r="W186" s="83">
        <f t="shared" si="492"/>
        <v>43100</v>
      </c>
    </row>
    <row r="187" spans="1:23" hidden="1" outlineLevel="1" x14ac:dyDescent="0.25">
      <c r="A187" s="88" t="s">
        <v>133</v>
      </c>
      <c r="B187" s="37">
        <f>B176</f>
        <v>0</v>
      </c>
      <c r="C187" s="37" t="e">
        <f>VLOOKUP(C177,(IF(OR('4.ACU Salaries '!$I$12="Casual (16.5%)",'4.ACU Salaries '!$I$12="Casual (30%)"),('Salary Schedule'!$A$67:$I$184),('Salary Schedule'!$A$5:$I$71))),((HLOOKUP(B$15,'Salary Schedule'!$B$4:$I$5,2,FALSE))),FALSE)</f>
        <v>#N/A</v>
      </c>
      <c r="D187" s="37" t="e">
        <f>VLOOKUP(D177,(IF(OR('4.ACU Salaries '!$I$12="Casual (16.5%)",'4.ACU Salaries '!$I$12="Casual (30%)"),('Salary Schedule'!$A$67:$I$184),('Salary Schedule'!$A$5:$I$71))),((HLOOKUP(C$15,'Salary Schedule'!$B$4:$I$5,2,FALSE))),FALSE)</f>
        <v>#N/A</v>
      </c>
      <c r="E187" s="37" t="e">
        <f>VLOOKUP(E177,(IF(OR('4.ACU Salaries '!$I$12="Casual (16.5%)",'4.ACU Salaries '!$I$12="Casual (30%)"),('Salary Schedule'!$A$67:$I$184),('Salary Schedule'!$A$5:$I$71))),((HLOOKUP(D$15,'Salary Schedule'!$B$4:$I$5,2,FALSE))),FALSE)</f>
        <v>#N/A</v>
      </c>
      <c r="F187" s="37" t="e">
        <f>VLOOKUP(F177,(IF(OR('4.ACU Salaries '!$I$12="Casual (16.5%)",'4.ACU Salaries '!$I$12="Casual (30%)"),('Salary Schedule'!$A$67:$I$184),('Salary Schedule'!$A$5:$I$71))),((HLOOKUP(E$15,'Salary Schedule'!$B$4:$I$5,2,FALSE))),FALSE)</f>
        <v>#N/A</v>
      </c>
      <c r="G187" s="37" t="e">
        <f>VLOOKUP(G177,(IF(OR('4.ACU Salaries '!$I$12="Casual (16.5%)",'4.ACU Salaries '!$I$12="Casual (30%)"),('Salary Schedule'!$A$67:$M$184),('Salary Schedule'!$A$5:$M$71))),((HLOOKUP(F$15,'Salary Schedule'!$B$4:$M$5,2,FALSE))),FALSE)</f>
        <v>#N/A</v>
      </c>
      <c r="H187" s="37" t="e">
        <f>VLOOKUP(H177,(IF(OR('4.ACU Salaries '!$I$12="Casual (16.5%)",'4.ACU Salaries '!$I$12="Casual (30%)"),('Salary Schedule'!$A$67:$M$184),('Salary Schedule'!$A$5:$M$71))),((HLOOKUP(G$15,'Salary Schedule'!$B$4:$M$5,2,FALSE))),FALSE)</f>
        <v>#N/A</v>
      </c>
      <c r="I187" s="37" t="e">
        <f>VLOOKUP(I177,(IF(OR('4.ACU Salaries '!$I$12="Casual (16.5%)",'4.ACU Salaries '!$I$12="Casual (30%)"),('Salary Schedule'!$A$67:$M$184),('Salary Schedule'!$A$5:$M$71))),((HLOOKUP(H$15,'Salary Schedule'!$B$4:$M$5,2,FALSE))),FALSE)</f>
        <v>#N/A</v>
      </c>
      <c r="J187" s="37" t="e">
        <f>VLOOKUP(J177,(IF(OR('4.ACU Salaries '!$I$12="Casual (16.5%)",'4.ACU Salaries '!$I$12="Casual (30%)"),('Salary Schedule'!$A$67:$M$184),('Salary Schedule'!$A$5:$M$71))),((HLOOKUP(I$15,'Salary Schedule'!$B$4:$M$5,2,FALSE))),FALSE)</f>
        <v>#N/A</v>
      </c>
      <c r="K187" s="37" t="e">
        <f>VLOOKUP(K177,(IF(OR('4.ACU Salaries '!$I$12="Casual (16.5%)",'4.ACU Salaries '!$I$12="Casual (30%)"),('Salary Schedule'!$A$67:$M$184),('Salary Schedule'!$A$5:$M$71))),((HLOOKUP(J$15,'Salary Schedule'!$B$4:$M$5,2,FALSE))),FALSE)</f>
        <v>#N/A</v>
      </c>
      <c r="L187" s="37" t="e">
        <f>VLOOKUP(L177,(IF(OR('4.ACU Salaries '!$I$12="Casual (16.5%)",'4.ACU Salaries '!$I$12="Casual (30%)"),('Salary Schedule'!$A$67:$M$184),('Salary Schedule'!$A$5:$M$71))),((HLOOKUP(K$15,'Salary Schedule'!$B$4:$M$5,2,FALSE))),FALSE)</f>
        <v>#N/A</v>
      </c>
      <c r="O187" s="88" t="s">
        <v>133</v>
      </c>
      <c r="P187" s="37">
        <f>$P$98</f>
        <v>0</v>
      </c>
      <c r="Q187" s="37">
        <f t="shared" ref="Q187:W187" si="493">$P$98</f>
        <v>0</v>
      </c>
      <c r="R187" s="37">
        <f t="shared" si="493"/>
        <v>0</v>
      </c>
      <c r="S187" s="37">
        <f t="shared" si="493"/>
        <v>0</v>
      </c>
      <c r="T187" s="37">
        <f t="shared" si="493"/>
        <v>0</v>
      </c>
      <c r="U187" s="37">
        <f t="shared" si="493"/>
        <v>0</v>
      </c>
      <c r="V187" s="37">
        <f t="shared" si="493"/>
        <v>0</v>
      </c>
      <c r="W187" s="37">
        <f t="shared" si="493"/>
        <v>0</v>
      </c>
    </row>
    <row r="188" spans="1:23" hidden="1" outlineLevel="1" x14ac:dyDescent="0.25">
      <c r="A188" s="88" t="s">
        <v>134</v>
      </c>
      <c r="B188" s="82">
        <f t="shared" ref="B188" si="494">IF(OR(B192&lt;=$B173,$B174&lt;=B186,B192&lt;=B186),0,(IF(B192&lt;$B174,(ABS(B186-B192)),(ABS(B186-$B174)))))</f>
        <v>0</v>
      </c>
      <c r="C188" s="82">
        <f>IF(OR(C192&lt;=$B173,$B174&lt;=C186,C192&lt;=C186),0,(IF(C192&lt;$B174,(ABS(C186-C192)),(ABS(C186-$B174)))))</f>
        <v>0</v>
      </c>
      <c r="D188" s="82">
        <f t="shared" ref="D188:L188" si="495">IF(OR(D192&lt;=$B173,$B174&lt;=D186,D192&lt;=D186),0,(IF(D192&lt;$B174,(ABS(D186-D192)),(ABS(D186-$B174)))))</f>
        <v>0</v>
      </c>
      <c r="E188" s="82">
        <f t="shared" si="495"/>
        <v>0</v>
      </c>
      <c r="F188" s="82">
        <f t="shared" si="495"/>
        <v>0</v>
      </c>
      <c r="G188" s="82">
        <f t="shared" si="495"/>
        <v>0</v>
      </c>
      <c r="H188" s="82">
        <f t="shared" si="495"/>
        <v>0</v>
      </c>
      <c r="I188" s="82">
        <f t="shared" si="495"/>
        <v>0</v>
      </c>
      <c r="J188" s="82">
        <f t="shared" si="495"/>
        <v>0</v>
      </c>
      <c r="K188" s="82">
        <f t="shared" si="495"/>
        <v>0</v>
      </c>
      <c r="L188" s="82">
        <f t="shared" si="495"/>
        <v>0</v>
      </c>
      <c r="O188" s="88" t="s">
        <v>134</v>
      </c>
      <c r="P188" s="82">
        <f t="shared" ref="P188" si="496">IF(OR(P192&lt;=$B173,$B174&lt;=P186,P192&lt;=P186),0,(IF(P192&lt;$B174,(ABS(P186-P192)),(ABS(P186-$B174)))))</f>
        <v>0</v>
      </c>
      <c r="Q188" s="82">
        <f>IF(OR(Q192&lt;=$P173,$P174&lt;=Q186,Q192&lt;=Q186),0,(IF(Q192&lt;$P174,(ABS(Q186-Q192)),(ABS(Q186-$P174)))))</f>
        <v>0</v>
      </c>
      <c r="R188" s="82">
        <f t="shared" ref="R188:W188" si="497">IF(OR(R192&lt;=$P173,$P174&lt;=R186,R192&lt;=R186),0,(IF(R192&lt;$P174,(ABS(R186-R192)),(ABS(R186-$P174)))))</f>
        <v>0</v>
      </c>
      <c r="S188" s="82">
        <f t="shared" si="497"/>
        <v>0</v>
      </c>
      <c r="T188" s="82">
        <f t="shared" si="497"/>
        <v>0</v>
      </c>
      <c r="U188" s="82">
        <f t="shared" si="497"/>
        <v>0</v>
      </c>
      <c r="V188" s="82">
        <f t="shared" si="497"/>
        <v>0</v>
      </c>
      <c r="W188" s="82">
        <f t="shared" si="497"/>
        <v>0</v>
      </c>
    </row>
    <row r="189" spans="1:23" hidden="1" outlineLevel="1" x14ac:dyDescent="0.25">
      <c r="A189" s="57" t="s">
        <v>166</v>
      </c>
      <c r="B189" s="58">
        <f>IFERROR(((B187/B$18*B188)),0)</f>
        <v>0</v>
      </c>
      <c r="C189" s="58">
        <f>IFERROR(((C187/C$18*C188)),0)</f>
        <v>0</v>
      </c>
      <c r="D189" s="58">
        <f t="shared" ref="D189:L189" si="498">IFERROR(((D187/D$18*D188)),0)</f>
        <v>0</v>
      </c>
      <c r="E189" s="58">
        <f t="shared" si="498"/>
        <v>0</v>
      </c>
      <c r="F189" s="58">
        <f t="shared" si="498"/>
        <v>0</v>
      </c>
      <c r="G189" s="58">
        <f t="shared" si="498"/>
        <v>0</v>
      </c>
      <c r="H189" s="58">
        <f t="shared" si="498"/>
        <v>0</v>
      </c>
      <c r="I189" s="58">
        <f t="shared" si="498"/>
        <v>0</v>
      </c>
      <c r="J189" s="58">
        <f t="shared" si="498"/>
        <v>0</v>
      </c>
      <c r="K189" s="58">
        <f t="shared" si="498"/>
        <v>0</v>
      </c>
      <c r="L189" s="58">
        <f t="shared" si="498"/>
        <v>0</v>
      </c>
      <c r="O189" s="57" t="s">
        <v>166</v>
      </c>
      <c r="P189" s="58">
        <f>IF(P188&lt;&gt;0,P187,0)</f>
        <v>0</v>
      </c>
      <c r="Q189" s="58">
        <f>IF(Q188&lt;&gt;0,Q187,0)</f>
        <v>0</v>
      </c>
      <c r="R189" s="58">
        <f t="shared" ref="R189" si="499">IF(R188&lt;&gt;0,R187,0)</f>
        <v>0</v>
      </c>
      <c r="S189" s="58">
        <f t="shared" ref="S189" si="500">IF(S188&lt;&gt;0,S187,0)</f>
        <v>0</v>
      </c>
      <c r="T189" s="58">
        <f t="shared" ref="T189" si="501">IF(T188&lt;&gt;0,T187,0)</f>
        <v>0</v>
      </c>
      <c r="U189" s="58">
        <f t="shared" ref="U189" si="502">IF(U188&lt;&gt;0,U187,0)</f>
        <v>0</v>
      </c>
      <c r="V189" s="58">
        <f t="shared" ref="V189" si="503">IF(V188&lt;&gt;0,V187,0)</f>
        <v>0</v>
      </c>
      <c r="W189" s="58">
        <f t="shared" ref="W189" si="504">IF(W188&lt;&gt;0,W187,0)</f>
        <v>0</v>
      </c>
    </row>
    <row r="190" spans="1:23" hidden="1" outlineLevel="1" x14ac:dyDescent="0.25">
      <c r="A190" s="57" t="s">
        <v>165</v>
      </c>
      <c r="B190" s="58">
        <f>IF(B189=0,0,(IF(AND((((B189/26.089)*2)*0.175)&lt;1370.3),((B189/26.089)*2)*0.175,1370.3)))/2</f>
        <v>0</v>
      </c>
      <c r="C190" s="58">
        <f t="shared" ref="C190" si="505">IF(C189=0,0,(IF(AND((((C189/26.089)*2)*0.175)&lt;1370.3),((C189/26.089)*2)*0.175,1370.3)))/2</f>
        <v>0</v>
      </c>
      <c r="D190" s="58">
        <f t="shared" ref="D190" si="506">IF(D189=0,0,(IF(AND((((D189/26.089)*2)*0.175)&lt;1370.3),((D189/26.089)*2)*0.175,1370.3)))/2</f>
        <v>0</v>
      </c>
      <c r="E190" s="58">
        <f t="shared" ref="E190" si="507">IF(E189=0,0,(IF(AND((((E189/26.089)*2)*0.175)&lt;1370.3),((E189/26.089)*2)*0.175,1370.3)))/2</f>
        <v>0</v>
      </c>
      <c r="F190" s="58">
        <f t="shared" ref="F190" si="508">IF(F189=0,0,(IF(AND((((F189/26.089)*2)*0.175)&lt;1370.3),((F189/26.089)*2)*0.175,1370.3)))/2</f>
        <v>0</v>
      </c>
      <c r="G190" s="58">
        <f t="shared" ref="G190" si="509">IF(G189=0,0,(IF(AND((((G189/26.089)*2)*0.175)&lt;1370.3),((G189/26.089)*2)*0.175,1370.3)))/2</f>
        <v>0</v>
      </c>
      <c r="H190" s="58">
        <f t="shared" ref="H190" si="510">IF(H189=0,0,(IF(AND((((H189/26.089)*2)*0.175)&lt;1370.3),((H189/26.089)*2)*0.175,1370.3)))/2</f>
        <v>0</v>
      </c>
      <c r="I190" s="58">
        <f t="shared" ref="I190" si="511">IF(I189=0,0,(IF(AND((((I189/26.089)*2)*0.175)&lt;1370.3),((I189/26.089)*2)*0.175,1370.3)))/2</f>
        <v>0</v>
      </c>
      <c r="J190" s="58">
        <f t="shared" ref="J190" si="512">IF(J189=0,0,(IF(AND((((J189/26.089)*2)*0.175)&lt;1370.3),((J189/26.089)*2)*0.175,1370.3)))/2</f>
        <v>0</v>
      </c>
      <c r="K190" s="58">
        <f t="shared" ref="K190" si="513">IF(K189=0,0,(IF(AND((((K189/26.089)*2)*0.175)&lt;1370.3),((K189/26.089)*2)*0.175,1370.3)))/2</f>
        <v>0</v>
      </c>
      <c r="L190" s="58">
        <f t="shared" ref="L190" si="514">IF(L189=0,0,(IF(AND((((L189/26.089)*2)*0.175)&lt;1370.3),((L189/26.089)*2)*0.175,1370.3)))/2</f>
        <v>0</v>
      </c>
      <c r="O190" s="57" t="s">
        <v>165</v>
      </c>
      <c r="P190" s="58"/>
      <c r="Q190" s="58"/>
      <c r="R190" s="58"/>
      <c r="S190" s="58"/>
      <c r="T190" s="58"/>
      <c r="U190" s="58"/>
      <c r="V190" s="58"/>
      <c r="W190" s="58"/>
    </row>
    <row r="191" spans="1:23" hidden="1" outlineLevel="1" x14ac:dyDescent="0.25">
      <c r="A191" s="88"/>
      <c r="B191" s="89"/>
      <c r="C191" s="89"/>
      <c r="D191" s="89"/>
      <c r="E191" s="89"/>
      <c r="F191" s="89"/>
      <c r="G191" s="89"/>
      <c r="H191" s="89"/>
      <c r="I191" s="89"/>
      <c r="J191" s="89"/>
      <c r="K191" s="89"/>
      <c r="L191" s="89"/>
      <c r="O191" s="88"/>
      <c r="P191" s="89"/>
      <c r="Q191" s="89"/>
      <c r="R191" s="89"/>
      <c r="S191" s="89"/>
      <c r="T191" s="89"/>
      <c r="U191" s="89"/>
      <c r="V191" s="89"/>
      <c r="W191" s="89"/>
    </row>
    <row r="192" spans="1:23" hidden="1" outlineLevel="1" x14ac:dyDescent="0.25">
      <c r="A192" s="88" t="s">
        <v>187</v>
      </c>
      <c r="B192" s="83">
        <f>IF(B180&lt;=((DATE(YEAR(B173),7,1))),(DATE(YEAR(B186),MONTH($B$16),DAY($B$16))),(DATE(YEAR(B186)+1,MONTH($B$16),DAY($B$16))))</f>
        <v>43283</v>
      </c>
      <c r="C192" s="83">
        <f t="shared" ref="C192" si="515">(DATE(YEAR(B192)+1,MONTH(B192),DAY(B192)))</f>
        <v>43648</v>
      </c>
      <c r="D192" s="83">
        <f t="shared" ref="D192" si="516">(DATE(YEAR(C192)+1,MONTH(C192),DAY(C192)))</f>
        <v>44014</v>
      </c>
      <c r="E192" s="83">
        <f t="shared" ref="E192" si="517">(DATE(YEAR(D192)+1,MONTH(D192),DAY(D192)))</f>
        <v>44379</v>
      </c>
      <c r="F192" s="83">
        <f t="shared" ref="F192" si="518">(DATE(YEAR(E192)+1,MONTH(E192),DAY(E192)))</f>
        <v>44744</v>
      </c>
      <c r="G192" s="83">
        <f t="shared" ref="G192" si="519">(DATE(YEAR(F192)+1,MONTH(F192),DAY(F192)))</f>
        <v>45109</v>
      </c>
      <c r="H192" s="83">
        <f t="shared" ref="H192" si="520">(DATE(YEAR(G192)+1,MONTH(G192),DAY(G192)))</f>
        <v>45475</v>
      </c>
      <c r="I192" s="83">
        <f t="shared" ref="I192" si="521">(DATE(YEAR(H192)+1,MONTH(H192),DAY(H192)))</f>
        <v>45840</v>
      </c>
      <c r="J192" s="83">
        <f t="shared" ref="J192" si="522">(DATE(YEAR(I192)+1,MONTH(I192),DAY(I192)))</f>
        <v>46205</v>
      </c>
      <c r="K192" s="83">
        <f t="shared" ref="K192" si="523">(DATE(YEAR(J192)+1,MONTH(J192),DAY(J192)))</f>
        <v>46570</v>
      </c>
      <c r="L192" s="83">
        <f t="shared" ref="L192" si="524">(DATE(YEAR(K192)+1,MONTH(K192),DAY(K192)))</f>
        <v>46936</v>
      </c>
      <c r="O192" s="88" t="s">
        <v>187</v>
      </c>
      <c r="P192" s="83">
        <f>IF(P180&lt;=((DATE(YEAR(P173),7,1))),(DATE(YEAR(P186),MONTH($B$16),DAY($B$16))),(DATE(YEAR(P186)+1,MONTH($B$16),DAY($B$16))))</f>
        <v>43283</v>
      </c>
      <c r="Q192" s="83">
        <f t="shared" ref="Q192" si="525">(DATE(YEAR(P192)+1,MONTH(P192),DAY(P192)))</f>
        <v>43648</v>
      </c>
      <c r="R192" s="83">
        <f t="shared" ref="R192" si="526">(DATE(YEAR(Q192)+1,MONTH(Q192),DAY(Q192)))</f>
        <v>44014</v>
      </c>
      <c r="S192" s="83">
        <f t="shared" ref="S192" si="527">(DATE(YEAR(R192)+1,MONTH(R192),DAY(R192)))</f>
        <v>44379</v>
      </c>
      <c r="T192" s="83">
        <f t="shared" ref="T192" si="528">(DATE(YEAR(S192)+1,MONTH(S192),DAY(S192)))</f>
        <v>44744</v>
      </c>
      <c r="U192" s="83">
        <f t="shared" ref="U192" si="529">(DATE(YEAR(T192)+1,MONTH(T192),DAY(T192)))</f>
        <v>45109</v>
      </c>
      <c r="V192" s="83">
        <f t="shared" ref="V192" si="530">(DATE(YEAR(U192)+1,MONTH(U192),DAY(U192)))</f>
        <v>45475</v>
      </c>
      <c r="W192" s="83">
        <f t="shared" ref="W192" si="531">(DATE(YEAR(V192)+1,MONTH(V192),DAY(V192)))</f>
        <v>45840</v>
      </c>
    </row>
    <row r="193" spans="1:23" hidden="1" outlineLevel="1" x14ac:dyDescent="0.25">
      <c r="A193" s="88" t="s">
        <v>133</v>
      </c>
      <c r="B193" s="37" t="e">
        <f>VLOOKUP((IF(B186&lt;B192,B177,B177)),(IF('4.ACU Salaries '!I129="Casual (16.5%)",('Salary Schedule'!$A$67:$I$184),('Salary Schedule'!$A$4:$I$64))),(HLOOKUP('6. Staff Calculations'!B$15,'Salary Schedule'!$B$4:$I$5,2,FALSE)),FALSE)*1.03</f>
        <v>#N/A</v>
      </c>
      <c r="C193" s="37" t="e">
        <f>VLOOKUP((IF(C186&lt;C192,C177,B177)),(IF(OR('4.ACU Salaries '!$I$12="Casual (16.5%)",'4.ACU Salaries '!$I$12="Casual (30%)"),('Salary Schedule'!$A$67:$I$184),('Salary Schedule'!$A$5:$I$64))),(HLOOKUP('6. Staff Calculations'!C$15,'Salary Schedule'!$B$4:$I$5,2,FALSE)),FALSE)</f>
        <v>#N/A</v>
      </c>
      <c r="D193" s="37" t="e">
        <f>VLOOKUP((IF(D186&lt;D192,D177,C177)),(IF(OR('4.ACU Salaries '!$I$12="Casual (16.5%)",'4.ACU Salaries '!$I$12="Casual (30%)"),('Salary Schedule'!$A$67:$I$184),('Salary Schedule'!$A$5:$I$64))),(HLOOKUP('6. Staff Calculations'!D$15,'Salary Schedule'!$B$4:$I$5,2,FALSE)),FALSE)</f>
        <v>#N/A</v>
      </c>
      <c r="E193" s="37" t="e">
        <f>VLOOKUP((IF(E186&lt;E192,E177,D177)),(IF(OR('4.ACU Salaries '!$I$12="Casual (16.5%)",'4.ACU Salaries '!$I$12="Casual (30%)"),('Salary Schedule'!$A$67:$I$184),('Salary Schedule'!$A$5:$I$64))),(HLOOKUP('6. Staff Calculations'!E$15,'Salary Schedule'!$B$4:$I$5,2,FALSE)),FALSE)</f>
        <v>#N/A</v>
      </c>
      <c r="F193" s="37" t="e">
        <f>VLOOKUP((IF(F186&lt;F192,F177,E177)),(IF(OR('4.ACU Salaries '!$I$12="Casual (16.5%)",'4.ACU Salaries '!$I$12="Casual (30%)"),('Salary Schedule'!$A$67:$I$184),('Salary Schedule'!$A$5:$I$64))),(HLOOKUP('6. Staff Calculations'!F$15,'Salary Schedule'!$B$4:$I$5,2,FALSE)),FALSE)</f>
        <v>#N/A</v>
      </c>
      <c r="G193" s="37" t="e">
        <f>VLOOKUP((IF(G186&lt;G192,G177,F177)),(IF(OR('4.ACU Salaries '!$I$12="Casual (16.5%)",'4.ACU Salaries '!$I$12="Casual (30%)"),('Salary Schedule'!$A$67:$M$184),('Salary Schedule'!$A$5:$M$64))),(HLOOKUP('6. Staff Calculations'!G$15,'Salary Schedule'!$B$4:$M$5,2,FALSE)),FALSE)</f>
        <v>#N/A</v>
      </c>
      <c r="H193" s="37" t="e">
        <f>VLOOKUP((IF(H186&lt;H192,H177,G177)),(IF(OR('4.ACU Salaries '!$I$12="Casual (16.5%)",'4.ACU Salaries '!$I$12="Casual (30%)"),('Salary Schedule'!$A$67:$M$184),('Salary Schedule'!$A$5:$M$64))),(HLOOKUP('6. Staff Calculations'!H$15,'Salary Schedule'!$B$4:$M$5,2,FALSE)),FALSE)</f>
        <v>#N/A</v>
      </c>
      <c r="I193" s="37" t="e">
        <f>VLOOKUP((IF(I186&lt;I192,I177,H177)),(IF(OR('4.ACU Salaries '!$I$12="Casual (16.5%)",'4.ACU Salaries '!$I$12="Casual (30%)"),('Salary Schedule'!$A$67:$M$184),('Salary Schedule'!$A$5:$M$64))),(HLOOKUP('6. Staff Calculations'!I$15,'Salary Schedule'!$B$4:$M$5,2,FALSE)),FALSE)</f>
        <v>#N/A</v>
      </c>
      <c r="J193" s="37" t="e">
        <f>VLOOKUP((IF(J186&lt;J192,J177,I177)),(IF(OR('4.ACU Salaries '!$I$12="Casual (16.5%)",'4.ACU Salaries '!$I$12="Casual (30%)"),('Salary Schedule'!$A$67:$M$184),('Salary Schedule'!$A$5:$M$64))),(HLOOKUP('6. Staff Calculations'!J$15,'Salary Schedule'!$B$4:$M$5,2,FALSE)),FALSE)</f>
        <v>#N/A</v>
      </c>
      <c r="K193" s="37" t="e">
        <f>VLOOKUP((IF(K186&lt;K192,K177,J177)),(IF(OR('4.ACU Salaries '!$I$12="Casual (16.5%)",'4.ACU Salaries '!$I$12="Casual (30%)"),('Salary Schedule'!$A$67:$M$184),('Salary Schedule'!$A$5:$M$64))),(HLOOKUP('6. Staff Calculations'!K$15,'Salary Schedule'!$B$4:$M$5,2,FALSE)),FALSE)</f>
        <v>#N/A</v>
      </c>
      <c r="L193" s="37" t="e">
        <f>VLOOKUP((IF(L186&lt;L192,L177,K177)),(IF(OR('4.ACU Salaries '!$I$12="Casual (16.5%)",'4.ACU Salaries '!$I$12="Casual (30%)"),('Salary Schedule'!$A$67:$M$184),('Salary Schedule'!$A$5:$M$64))),(HLOOKUP('6. Staff Calculations'!L$15,'Salary Schedule'!$B$4:$M$5,2,FALSE)),FALSE)</f>
        <v>#N/A</v>
      </c>
      <c r="O193" s="88" t="s">
        <v>133</v>
      </c>
      <c r="P193" s="37"/>
      <c r="Q193" s="37"/>
      <c r="R193" s="37"/>
      <c r="S193" s="37"/>
      <c r="T193" s="37"/>
      <c r="U193" s="37"/>
      <c r="V193" s="37"/>
      <c r="W193" s="37"/>
    </row>
    <row r="194" spans="1:23" hidden="1" outlineLevel="1" x14ac:dyDescent="0.25">
      <c r="A194" s="88" t="s">
        <v>134</v>
      </c>
      <c r="B194" s="82">
        <f t="shared" ref="B194" si="532">IF(OR(B192&lt;=$B173,$B174&lt;=B192),0,(IF(B198&lt;$B174,(IF(B198&lt;=B192,(ABS(B192-B204)),(ABS(B192-B198)))),(ABS(B192-$B174)))))</f>
        <v>0</v>
      </c>
      <c r="C194" s="82">
        <f>IF(OR(C192&lt;=$B173,$B174&lt;=C192),0,(IF(C198&lt;$B174,(IF(C198&lt;=C192,(ABS(C192-C204)),(ABS(C192-C198)))),(ABS(C192-$B174)))))</f>
        <v>0</v>
      </c>
      <c r="D194" s="82">
        <f t="shared" ref="D194:L194" si="533">IF(OR(D192&lt;=$B173,$B174&lt;=D192),0,(IF(D198&lt;$B174,(IF(D198&lt;=D192,(ABS(D192-D204)),(ABS(D192-D198)))),(ABS(D192-$B174)))))</f>
        <v>0</v>
      </c>
      <c r="E194" s="82">
        <f t="shared" si="533"/>
        <v>0</v>
      </c>
      <c r="F194" s="82">
        <f t="shared" si="533"/>
        <v>0</v>
      </c>
      <c r="G194" s="82">
        <f t="shared" si="533"/>
        <v>0</v>
      </c>
      <c r="H194" s="82">
        <f t="shared" si="533"/>
        <v>0</v>
      </c>
      <c r="I194" s="82">
        <f t="shared" si="533"/>
        <v>0</v>
      </c>
      <c r="J194" s="82">
        <f t="shared" si="533"/>
        <v>0</v>
      </c>
      <c r="K194" s="82">
        <f t="shared" si="533"/>
        <v>0</v>
      </c>
      <c r="L194" s="82">
        <f t="shared" si="533"/>
        <v>0</v>
      </c>
      <c r="O194" s="88" t="s">
        <v>134</v>
      </c>
      <c r="P194" s="82"/>
      <c r="Q194" s="82"/>
      <c r="R194" s="82"/>
      <c r="S194" s="82"/>
      <c r="T194" s="82"/>
      <c r="U194" s="82"/>
      <c r="V194" s="82"/>
      <c r="W194" s="82"/>
    </row>
    <row r="195" spans="1:23" hidden="1" outlineLevel="1" x14ac:dyDescent="0.25">
      <c r="A195" s="57" t="s">
        <v>166</v>
      </c>
      <c r="B195" s="58">
        <f t="shared" ref="B195" si="534">IFERROR(((B193/B$18*B194)),0)</f>
        <v>0</v>
      </c>
      <c r="C195" s="58">
        <f>IFERROR(((C193/C$18*C194)),0)</f>
        <v>0</v>
      </c>
      <c r="D195" s="58">
        <f t="shared" ref="D195:L195" si="535">IFERROR(((D193/D$18*D194)),0)</f>
        <v>0</v>
      </c>
      <c r="E195" s="58">
        <f t="shared" si="535"/>
        <v>0</v>
      </c>
      <c r="F195" s="58">
        <f t="shared" si="535"/>
        <v>0</v>
      </c>
      <c r="G195" s="58">
        <f t="shared" si="535"/>
        <v>0</v>
      </c>
      <c r="H195" s="58">
        <f t="shared" si="535"/>
        <v>0</v>
      </c>
      <c r="I195" s="58">
        <f t="shared" si="535"/>
        <v>0</v>
      </c>
      <c r="J195" s="58">
        <f t="shared" si="535"/>
        <v>0</v>
      </c>
      <c r="K195" s="58">
        <f t="shared" si="535"/>
        <v>0</v>
      </c>
      <c r="L195" s="58">
        <f t="shared" si="535"/>
        <v>0</v>
      </c>
      <c r="O195" s="57" t="s">
        <v>166</v>
      </c>
      <c r="P195" s="58"/>
      <c r="Q195" s="58"/>
      <c r="R195" s="58"/>
      <c r="S195" s="58"/>
      <c r="T195" s="58"/>
      <c r="U195" s="58"/>
      <c r="V195" s="58"/>
      <c r="W195" s="58"/>
    </row>
    <row r="196" spans="1:23" hidden="1" outlineLevel="1" x14ac:dyDescent="0.25">
      <c r="A196" s="57" t="s">
        <v>165</v>
      </c>
      <c r="B196" s="58">
        <f>IF(B195=0,0,(IF(AND((((B195/26.089)*2)*0.175)&lt;1370.3),((B195/26.089)*2)*0.175,1370.3)))/2</f>
        <v>0</v>
      </c>
      <c r="C196" s="58">
        <f t="shared" ref="C196" si="536">IF(C195=0,0,(IF(AND((((C195/26.089)*2)*0.175)&lt;1370.3),((C195/26.089)*2)*0.175,1370.3)))/2</f>
        <v>0</v>
      </c>
      <c r="D196" s="58">
        <f t="shared" ref="D196" si="537">IF(D195=0,0,(IF(AND((((D195/26.089)*2)*0.175)&lt;1370.3),((D195/26.089)*2)*0.175,1370.3)))/2</f>
        <v>0</v>
      </c>
      <c r="E196" s="58">
        <f t="shared" ref="E196" si="538">IF(E195=0,0,(IF(AND((((E195/26.089)*2)*0.175)&lt;1370.3),((E195/26.089)*2)*0.175,1370.3)))/2</f>
        <v>0</v>
      </c>
      <c r="F196" s="58">
        <f t="shared" ref="F196" si="539">IF(F195=0,0,(IF(AND((((F195/26.089)*2)*0.175)&lt;1370.3),((F195/26.089)*2)*0.175,1370.3)))/2</f>
        <v>0</v>
      </c>
      <c r="G196" s="58">
        <f t="shared" ref="G196" si="540">IF(G195=0,0,(IF(AND((((G195/26.089)*2)*0.175)&lt;1370.3),((G195/26.089)*2)*0.175,1370.3)))/2</f>
        <v>0</v>
      </c>
      <c r="H196" s="58">
        <f t="shared" ref="H196" si="541">IF(H195=0,0,(IF(AND((((H195/26.089)*2)*0.175)&lt;1370.3),((H195/26.089)*2)*0.175,1370.3)))/2</f>
        <v>0</v>
      </c>
      <c r="I196" s="58">
        <f t="shared" ref="I196" si="542">IF(I195=0,0,(IF(AND((((I195/26.089)*2)*0.175)&lt;1370.3),((I195/26.089)*2)*0.175,1370.3)))/2</f>
        <v>0</v>
      </c>
      <c r="J196" s="58">
        <f t="shared" ref="J196" si="543">IF(J195=0,0,(IF(AND((((J195/26.089)*2)*0.175)&lt;1370.3),((J195/26.089)*2)*0.175,1370.3)))/2</f>
        <v>0</v>
      </c>
      <c r="K196" s="58">
        <f t="shared" ref="K196" si="544">IF(K195=0,0,(IF(AND((((K195/26.089)*2)*0.175)&lt;1370.3),((K195/26.089)*2)*0.175,1370.3)))/2</f>
        <v>0</v>
      </c>
      <c r="L196" s="58">
        <f t="shared" ref="L196" si="545">IF(L195=0,0,(IF(AND((((L195/26.089)*2)*0.175)&lt;1370.3),((L195/26.089)*2)*0.175,1370.3)))/2</f>
        <v>0</v>
      </c>
      <c r="O196" s="57" t="s">
        <v>165</v>
      </c>
      <c r="P196" s="58"/>
      <c r="Q196" s="58"/>
      <c r="R196" s="58"/>
      <c r="S196" s="58"/>
      <c r="T196" s="58"/>
      <c r="U196" s="58"/>
      <c r="V196" s="58"/>
      <c r="W196" s="58"/>
    </row>
    <row r="197" spans="1:23" hidden="1" outlineLevel="1" x14ac:dyDescent="0.25">
      <c r="A197" s="88"/>
      <c r="B197" s="37"/>
      <c r="C197" s="37"/>
      <c r="D197" s="37"/>
      <c r="E197" s="37"/>
      <c r="F197" s="37"/>
      <c r="G197" s="37"/>
      <c r="H197" s="37"/>
      <c r="I197" s="37"/>
      <c r="J197" s="37"/>
      <c r="K197" s="37"/>
      <c r="L197" s="37"/>
      <c r="O197" s="88"/>
      <c r="P197" s="37"/>
      <c r="Q197" s="37"/>
      <c r="R197" s="37"/>
      <c r="S197" s="37"/>
      <c r="T197" s="37"/>
      <c r="U197" s="37"/>
      <c r="V197" s="37"/>
      <c r="W197" s="37"/>
    </row>
    <row r="198" spans="1:23" hidden="1" outlineLevel="1" x14ac:dyDescent="0.25">
      <c r="A198" s="88" t="s">
        <v>135</v>
      </c>
      <c r="B198" s="83">
        <f t="shared" ref="B198:L198" si="546">B186</f>
        <v>43100</v>
      </c>
      <c r="C198" s="83">
        <f t="shared" si="546"/>
        <v>43100</v>
      </c>
      <c r="D198" s="83">
        <f t="shared" si="546"/>
        <v>43100</v>
      </c>
      <c r="E198" s="83">
        <f t="shared" si="546"/>
        <v>43100</v>
      </c>
      <c r="F198" s="83">
        <f t="shared" si="546"/>
        <v>43100</v>
      </c>
      <c r="G198" s="83">
        <f t="shared" si="546"/>
        <v>43100</v>
      </c>
      <c r="H198" s="83">
        <f t="shared" si="546"/>
        <v>43100</v>
      </c>
      <c r="I198" s="83">
        <f t="shared" si="546"/>
        <v>43100</v>
      </c>
      <c r="J198" s="83">
        <f t="shared" si="546"/>
        <v>43100</v>
      </c>
      <c r="K198" s="83">
        <f t="shared" si="546"/>
        <v>43100</v>
      </c>
      <c r="L198" s="83">
        <f t="shared" si="546"/>
        <v>43100</v>
      </c>
      <c r="O198" s="88" t="s">
        <v>135</v>
      </c>
      <c r="P198" s="83">
        <f t="shared" ref="P198:W198" si="547">P186</f>
        <v>43100</v>
      </c>
      <c r="Q198" s="83">
        <f t="shared" si="547"/>
        <v>43100</v>
      </c>
      <c r="R198" s="83">
        <f t="shared" si="547"/>
        <v>43100</v>
      </c>
      <c r="S198" s="83">
        <f t="shared" si="547"/>
        <v>43100</v>
      </c>
      <c r="T198" s="83">
        <f t="shared" si="547"/>
        <v>43100</v>
      </c>
      <c r="U198" s="83">
        <f t="shared" si="547"/>
        <v>43100</v>
      </c>
      <c r="V198" s="83">
        <f t="shared" si="547"/>
        <v>43100</v>
      </c>
      <c r="W198" s="83">
        <f t="shared" si="547"/>
        <v>43100</v>
      </c>
    </row>
    <row r="199" spans="1:23" hidden="1" outlineLevel="1" x14ac:dyDescent="0.25">
      <c r="A199" s="88" t="s">
        <v>133</v>
      </c>
      <c r="B199" s="37" t="e">
        <f>B193</f>
        <v>#N/A</v>
      </c>
      <c r="C199" s="37" t="e">
        <f>VLOOKUP(C177,(IF(OR('4.ACU Salaries '!$I$12="Casual (16.5%)",'4.ACU Salaries '!$I$12="Casual (30%)"),('Salary Schedule'!$A$67:$I$184),('Salary Schedule'!$A$5:$I$64))),((HLOOKUP(C$15,'Salary Schedule'!$B$4:$I$5,2,FALSE))),FALSE)</f>
        <v>#N/A</v>
      </c>
      <c r="D199" s="37" t="e">
        <f>VLOOKUP(D177,(IF(OR('4.ACU Salaries '!$I$12="Casual (16.5%)",'4.ACU Salaries '!$I$12="Casual (30%)"),('Salary Schedule'!$A$67:$I$184),('Salary Schedule'!$A$5:$I$64))),((HLOOKUP(D$15,'Salary Schedule'!$B$4:$I$5,2,FALSE))),FALSE)</f>
        <v>#N/A</v>
      </c>
      <c r="E199" s="37" t="e">
        <f>VLOOKUP(E177,(IF(OR('4.ACU Salaries '!$I$12="Casual (16.5%)",'4.ACU Salaries '!$I$12="Casual (30%)"),('Salary Schedule'!$A$67:$I$184),('Salary Schedule'!$A$5:$I$64))),((HLOOKUP(E$15,'Salary Schedule'!$B$4:$I$5,2,FALSE))),FALSE)</f>
        <v>#N/A</v>
      </c>
      <c r="F199" s="37" t="e">
        <f>VLOOKUP(F177,(IF(OR('4.ACU Salaries '!$I$12="Casual (16.5%)",'4.ACU Salaries '!$I$12="Casual (30%)"),('Salary Schedule'!$A$67:$I$184),('Salary Schedule'!$A$5:$I$64))),((HLOOKUP(F$15,'Salary Schedule'!$B$4:$I$5,2,FALSE))),FALSE)</f>
        <v>#N/A</v>
      </c>
      <c r="G199" s="37" t="e">
        <f>VLOOKUP(G177,(IF(OR('4.ACU Salaries '!$I$12="Casual (16.5%)",'4.ACU Salaries '!$I$12="Casual (30%)"),('Salary Schedule'!$A$67:$M$184),('Salary Schedule'!$A$5:$M$64))),((HLOOKUP(G$15,'Salary Schedule'!$B$4:$M$5,2,FALSE))),FALSE)</f>
        <v>#N/A</v>
      </c>
      <c r="H199" s="37" t="e">
        <f>VLOOKUP(H177,(IF(OR('4.ACU Salaries '!$I$12="Casual (16.5%)",'4.ACU Salaries '!$I$12="Casual (30%)"),('Salary Schedule'!$A$67:$M$184),('Salary Schedule'!$A$5:$M$64))),((HLOOKUP(H$15,'Salary Schedule'!$B$4:$M$5,2,FALSE))),FALSE)</f>
        <v>#N/A</v>
      </c>
      <c r="I199" s="37" t="e">
        <f>VLOOKUP(I177,(IF(OR('4.ACU Salaries '!$I$12="Casual (16.5%)",'4.ACU Salaries '!$I$12="Casual (30%)"),('Salary Schedule'!$A$67:$M$184),('Salary Schedule'!$A$5:$M$64))),((HLOOKUP(I$15,'Salary Schedule'!$B$4:$M$5,2,FALSE))),FALSE)</f>
        <v>#N/A</v>
      </c>
      <c r="J199" s="37" t="e">
        <f>VLOOKUP(J177,(IF(OR('4.ACU Salaries '!$I$12="Casual (16.5%)",'4.ACU Salaries '!$I$12="Casual (30%)"),('Salary Schedule'!$A$67:$M$184),('Salary Schedule'!$A$5:$M$64))),((HLOOKUP(J$15,'Salary Schedule'!$B$4:$M$5,2,FALSE))),FALSE)</f>
        <v>#N/A</v>
      </c>
      <c r="K199" s="37" t="e">
        <f>VLOOKUP(K177,(IF(OR('4.ACU Salaries '!$I$12="Casual (16.5%)",'4.ACU Salaries '!$I$12="Casual (30%)"),('Salary Schedule'!$A$67:$M$184),('Salary Schedule'!$A$5:$M$64))),((HLOOKUP(K$15,'Salary Schedule'!$B$4:$M$5,2,FALSE))),FALSE)</f>
        <v>#N/A</v>
      </c>
      <c r="L199" s="37" t="e">
        <f>VLOOKUP(L177,(IF(OR('4.ACU Salaries '!$I$12="Casual (16.5%)",'4.ACU Salaries '!$I$12="Casual (30%)"),('Salary Schedule'!$A$67:$M$184),('Salary Schedule'!$A$5:$M$64))),((HLOOKUP(L$15,'Salary Schedule'!$B$4:$M$5,2,FALSE))),FALSE)</f>
        <v>#N/A</v>
      </c>
      <c r="O199" s="88" t="s">
        <v>133</v>
      </c>
      <c r="P199" s="37"/>
      <c r="Q199" s="37"/>
      <c r="R199" s="37"/>
      <c r="S199" s="37"/>
      <c r="T199" s="37"/>
      <c r="U199" s="37"/>
      <c r="V199" s="37"/>
      <c r="W199" s="37"/>
    </row>
    <row r="200" spans="1:23" hidden="1" outlineLevel="1" x14ac:dyDescent="0.25">
      <c r="A200" s="88" t="s">
        <v>134</v>
      </c>
      <c r="B200" s="82">
        <f>IF(OR(B198&lt;B192,B198&lt;$B173,$B174&lt;=B198),0,(IF(B204&gt;$B174,(ABS(B198-$B174)),IF(B204&lt;C192,(ABS(B198-B204)),(ABS(B198-C192))))))</f>
        <v>0</v>
      </c>
      <c r="C200" s="82">
        <f t="shared" ref="C200" si="548">IF(OR(C198&lt;C192,C198&lt;$B173,$B174&lt;=C198),0,(IF(C204&gt;$B174,(ABS(C198-$B174)),IF(C204&lt;D192,(ABS(C198-C204)),(ABS(C198-D192))))))</f>
        <v>0</v>
      </c>
      <c r="D200" s="82">
        <f t="shared" ref="D200" si="549">IF(OR(D198&lt;D192,D198&lt;$B173,$B174&lt;=D198),0,(IF(D204&gt;$B174,(ABS(D198-$B174)),IF(D204&lt;E192,(ABS(D198-D204)),(ABS(D198-E192))))))</f>
        <v>0</v>
      </c>
      <c r="E200" s="82">
        <f t="shared" ref="E200" si="550">IF(OR(E198&lt;E192,E198&lt;$B173,$B174&lt;=E198),0,(IF(E204&gt;$B174,(ABS(E198-$B174)),IF(E204&lt;F192,(ABS(E198-E204)),(ABS(E198-F192))))))</f>
        <v>0</v>
      </c>
      <c r="F200" s="82">
        <f t="shared" ref="F200" si="551">IF(OR(F198&lt;F192,F198&lt;$B173,$B174&lt;=F198),0,(IF(F204&gt;$B174,(ABS(F198-$B174)),IF(F204&lt;G192,(ABS(F198-F204)),(ABS(F198-G192))))))</f>
        <v>0</v>
      </c>
      <c r="G200" s="82">
        <f t="shared" ref="G200" si="552">IF(OR(G198&lt;G192,G198&lt;$B173,$B174&lt;=G198),0,(IF(G204&gt;$B174,(ABS(G198-$B174)),IF(G204&lt;H192,(ABS(G198-G204)),(ABS(G198-H192))))))</f>
        <v>0</v>
      </c>
      <c r="H200" s="82">
        <f t="shared" ref="H200" si="553">IF(OR(H198&lt;H192,H198&lt;$B173,$B174&lt;=H198),0,(IF(H204&gt;$B174,(ABS(H198-$B174)),IF(H204&lt;I192,(ABS(H198-H204)),(ABS(H198-I192))))))</f>
        <v>0</v>
      </c>
      <c r="I200" s="82">
        <f t="shared" ref="I200" si="554">IF(OR(I198&lt;I192,I198&lt;$B173,$B174&lt;=I198),0,(IF(I204&gt;$B174,(ABS(I198-$B174)),IF(I204&lt;J192,(ABS(I198-I204)),(ABS(I198-J192))))))</f>
        <v>0</v>
      </c>
      <c r="J200" s="82">
        <f t="shared" ref="J200" si="555">IF(OR(J198&lt;J192,J198&lt;$B173,$B174&lt;=J198),0,(IF(J204&gt;$B174,(ABS(J198-$B174)),IF(J204&lt;K192,(ABS(J198-J204)),(ABS(J198-K192))))))</f>
        <v>0</v>
      </c>
      <c r="K200" s="82">
        <f t="shared" ref="K200" si="556">IF(OR(K198&lt;K192,K198&lt;$B173,$B174&lt;=K198),0,(IF(K204&gt;$B174,(ABS(K198-$B174)),IF(K204&lt;L192,(ABS(K198-K204)),(ABS(K198-L192))))))</f>
        <v>0</v>
      </c>
      <c r="L200" s="82">
        <f t="shared" ref="L200" si="557">IF(OR(L198&lt;L192,L198&lt;$B173,$B174&lt;=L198),0,(IF(L204&gt;$B174,(ABS(L198-$B174)),IF(L204&lt;M192,(ABS(L198-L204)),(ABS(L198-M192))))))</f>
        <v>0</v>
      </c>
      <c r="O200" s="88" t="s">
        <v>134</v>
      </c>
      <c r="P200" s="82"/>
      <c r="Q200" s="82"/>
      <c r="R200" s="82"/>
      <c r="S200" s="82"/>
      <c r="T200" s="82"/>
      <c r="U200" s="82"/>
      <c r="V200" s="82"/>
      <c r="W200" s="82"/>
    </row>
    <row r="201" spans="1:23" hidden="1" outlineLevel="1" x14ac:dyDescent="0.25">
      <c r="A201" s="57" t="s">
        <v>166</v>
      </c>
      <c r="B201" s="58">
        <f t="shared" ref="B201:L201" si="558">IFERROR(((B199/B$18*B200)),0)</f>
        <v>0</v>
      </c>
      <c r="C201" s="58">
        <f t="shared" si="558"/>
        <v>0</v>
      </c>
      <c r="D201" s="58">
        <f t="shared" si="558"/>
        <v>0</v>
      </c>
      <c r="E201" s="58">
        <f t="shared" si="558"/>
        <v>0</v>
      </c>
      <c r="F201" s="58">
        <f t="shared" si="558"/>
        <v>0</v>
      </c>
      <c r="G201" s="58">
        <f t="shared" si="558"/>
        <v>0</v>
      </c>
      <c r="H201" s="58">
        <f t="shared" si="558"/>
        <v>0</v>
      </c>
      <c r="I201" s="58">
        <f t="shared" si="558"/>
        <v>0</v>
      </c>
      <c r="J201" s="58">
        <f t="shared" si="558"/>
        <v>0</v>
      </c>
      <c r="K201" s="58">
        <f t="shared" si="558"/>
        <v>0</v>
      </c>
      <c r="L201" s="58">
        <f t="shared" si="558"/>
        <v>0</v>
      </c>
      <c r="O201" s="57" t="s">
        <v>166</v>
      </c>
      <c r="P201" s="58"/>
      <c r="Q201" s="58"/>
      <c r="R201" s="58"/>
      <c r="S201" s="58"/>
      <c r="T201" s="58"/>
      <c r="U201" s="58"/>
      <c r="V201" s="58"/>
      <c r="W201" s="58"/>
    </row>
    <row r="202" spans="1:23" hidden="1" outlineLevel="1" x14ac:dyDescent="0.25">
      <c r="A202" s="57" t="s">
        <v>165</v>
      </c>
      <c r="B202" s="58">
        <f>IF(B200=0,0,(IF(AND((((B201/26.089)*2)*0.175)&lt;1370.3),((B201/26.089)*2)*0.175,1370.3)))</f>
        <v>0</v>
      </c>
      <c r="C202" s="58">
        <f t="shared" ref="C202:L202" si="559">IF(C200=0,0,(IF(AND((((C201/26.089)*2)*0.175)&lt;1370.3),((C201/26.089)*2)*0.175,1370.3)))</f>
        <v>0</v>
      </c>
      <c r="D202" s="58">
        <f t="shared" si="559"/>
        <v>0</v>
      </c>
      <c r="E202" s="58">
        <f t="shared" si="559"/>
        <v>0</v>
      </c>
      <c r="F202" s="58">
        <f t="shared" si="559"/>
        <v>0</v>
      </c>
      <c r="G202" s="58">
        <f t="shared" si="559"/>
        <v>0</v>
      </c>
      <c r="H202" s="58">
        <f t="shared" si="559"/>
        <v>0</v>
      </c>
      <c r="I202" s="58">
        <f t="shared" si="559"/>
        <v>0</v>
      </c>
      <c r="J202" s="58">
        <f t="shared" si="559"/>
        <v>0</v>
      </c>
      <c r="K202" s="58">
        <f t="shared" si="559"/>
        <v>0</v>
      </c>
      <c r="L202" s="58">
        <f t="shared" si="559"/>
        <v>0</v>
      </c>
      <c r="O202" s="57" t="s">
        <v>165</v>
      </c>
      <c r="P202" s="58"/>
      <c r="Q202" s="58"/>
      <c r="R202" s="58"/>
      <c r="S202" s="58"/>
      <c r="T202" s="58"/>
      <c r="U202" s="58"/>
      <c r="V202" s="58"/>
      <c r="W202" s="58"/>
    </row>
    <row r="203" spans="1:23" hidden="1" outlineLevel="1" x14ac:dyDescent="0.25">
      <c r="A203" s="88"/>
      <c r="B203" s="37"/>
      <c r="C203" s="37"/>
      <c r="D203" s="37"/>
      <c r="E203" s="37"/>
      <c r="F203" s="37"/>
      <c r="G203" s="37"/>
      <c r="H203" s="37"/>
      <c r="I203" s="37"/>
      <c r="J203" s="37"/>
      <c r="K203" s="37"/>
      <c r="L203" s="37"/>
      <c r="O203" s="88"/>
      <c r="P203" s="37"/>
      <c r="Q203" s="37"/>
      <c r="R203" s="37"/>
      <c r="S203" s="37"/>
      <c r="T203" s="37"/>
      <c r="U203" s="37"/>
      <c r="V203" s="37"/>
      <c r="W203" s="37"/>
    </row>
    <row r="204" spans="1:23" hidden="1" outlineLevel="1" x14ac:dyDescent="0.25">
      <c r="A204" s="88" t="s">
        <v>136</v>
      </c>
      <c r="B204" s="83">
        <f>IF(B206&lt;B174,B206,B174)</f>
        <v>0</v>
      </c>
      <c r="C204" s="83">
        <f>IF(C206&lt;B174,C206,B174)</f>
        <v>0</v>
      </c>
      <c r="D204" s="83">
        <f t="shared" ref="D204:L204" si="560">IF(D206&lt;$B174,D206,$B174)</f>
        <v>0</v>
      </c>
      <c r="E204" s="83">
        <f t="shared" si="560"/>
        <v>0</v>
      </c>
      <c r="F204" s="83">
        <f t="shared" si="560"/>
        <v>0</v>
      </c>
      <c r="G204" s="83">
        <f t="shared" si="560"/>
        <v>0</v>
      </c>
      <c r="H204" s="83">
        <f t="shared" si="560"/>
        <v>0</v>
      </c>
      <c r="I204" s="83">
        <f t="shared" si="560"/>
        <v>0</v>
      </c>
      <c r="J204" s="83">
        <f t="shared" si="560"/>
        <v>0</v>
      </c>
      <c r="K204" s="83">
        <f t="shared" si="560"/>
        <v>0</v>
      </c>
      <c r="L204" s="83">
        <f t="shared" si="560"/>
        <v>0</v>
      </c>
      <c r="O204" s="88" t="s">
        <v>136</v>
      </c>
      <c r="P204" s="83">
        <f>IF(P206&lt;P174,P206,P174)</f>
        <v>0</v>
      </c>
      <c r="Q204" s="83">
        <f>IF(Q206&lt;P174,Q206,P174)</f>
        <v>0</v>
      </c>
      <c r="R204" s="83">
        <f>IF(R206&lt;$P174,R206,$P174)</f>
        <v>0</v>
      </c>
      <c r="S204" s="83">
        <f t="shared" ref="S204:W204" si="561">IF(S206&lt;$P174,S206,$P174)</f>
        <v>0</v>
      </c>
      <c r="T204" s="83">
        <f t="shared" si="561"/>
        <v>0</v>
      </c>
      <c r="U204" s="83">
        <f t="shared" si="561"/>
        <v>0</v>
      </c>
      <c r="V204" s="83">
        <f t="shared" si="561"/>
        <v>0</v>
      </c>
      <c r="W204" s="83">
        <f t="shared" si="561"/>
        <v>0</v>
      </c>
    </row>
    <row r="205" spans="1:23" hidden="1" outlineLevel="1" x14ac:dyDescent="0.25">
      <c r="A205" s="88"/>
      <c r="B205" s="37"/>
      <c r="C205" s="37"/>
      <c r="D205" s="37"/>
      <c r="E205" s="37"/>
      <c r="F205" s="37"/>
      <c r="G205" s="37"/>
      <c r="H205" s="37"/>
      <c r="I205" s="37"/>
      <c r="J205" s="37"/>
      <c r="K205" s="37"/>
      <c r="L205" s="37"/>
      <c r="O205" s="88"/>
      <c r="P205" s="37"/>
      <c r="Q205" s="37"/>
      <c r="R205" s="37"/>
      <c r="S205" s="37"/>
      <c r="T205" s="37"/>
      <c r="U205" s="37"/>
      <c r="V205" s="37"/>
      <c r="W205" s="37"/>
    </row>
    <row r="206" spans="1:23" hidden="1" outlineLevel="1" x14ac:dyDescent="0.25">
      <c r="A206" s="88" t="s">
        <v>137</v>
      </c>
      <c r="B206" s="83">
        <f>(DATE(YEAR(B180)+1,MONTH(B180),DAY(B180)))</f>
        <v>43101</v>
      </c>
      <c r="C206" s="83">
        <f t="shared" ref="C206:L206" si="562">((DATE(YEAR(C180)+1,MONTH(C180),DAY(C180))))</f>
        <v>43466</v>
      </c>
      <c r="D206" s="83">
        <f t="shared" si="562"/>
        <v>43831</v>
      </c>
      <c r="E206" s="83">
        <f t="shared" si="562"/>
        <v>44197</v>
      </c>
      <c r="F206" s="83">
        <f t="shared" si="562"/>
        <v>44562</v>
      </c>
      <c r="G206" s="83">
        <f t="shared" si="562"/>
        <v>44927</v>
      </c>
      <c r="H206" s="83">
        <f t="shared" si="562"/>
        <v>45292</v>
      </c>
      <c r="I206" s="83">
        <f t="shared" si="562"/>
        <v>45658</v>
      </c>
      <c r="J206" s="83">
        <f t="shared" si="562"/>
        <v>46023</v>
      </c>
      <c r="K206" s="83">
        <f t="shared" si="562"/>
        <v>46388</v>
      </c>
      <c r="L206" s="83">
        <f t="shared" si="562"/>
        <v>46753</v>
      </c>
      <c r="O206" s="88" t="s">
        <v>137</v>
      </c>
      <c r="P206" s="83">
        <f>(DATE(YEAR(P180)+1,MONTH(P180),DAY(P180)))</f>
        <v>43101</v>
      </c>
      <c r="Q206" s="83">
        <f t="shared" ref="Q206:W206" si="563">((DATE(YEAR(Q180)+1,MONTH(Q180),DAY(Q180))))</f>
        <v>43466</v>
      </c>
      <c r="R206" s="83">
        <f t="shared" si="563"/>
        <v>43831</v>
      </c>
      <c r="S206" s="83">
        <f t="shared" si="563"/>
        <v>44197</v>
      </c>
      <c r="T206" s="83">
        <f t="shared" si="563"/>
        <v>44562</v>
      </c>
      <c r="U206" s="83">
        <f t="shared" si="563"/>
        <v>44927</v>
      </c>
      <c r="V206" s="83">
        <f t="shared" si="563"/>
        <v>45292</v>
      </c>
      <c r="W206" s="83">
        <f t="shared" si="563"/>
        <v>45658</v>
      </c>
    </row>
    <row r="207" spans="1:23" hidden="1" outlineLevel="1" x14ac:dyDescent="0.25">
      <c r="A207" s="88"/>
      <c r="B207" s="37"/>
      <c r="C207" s="37"/>
      <c r="D207" s="37"/>
      <c r="E207" s="37"/>
      <c r="F207" s="37"/>
      <c r="G207" s="37"/>
      <c r="H207" s="37"/>
      <c r="I207" s="37"/>
      <c r="J207" s="37"/>
      <c r="K207" s="37"/>
      <c r="L207" s="37"/>
      <c r="O207" s="88"/>
      <c r="P207" s="37"/>
      <c r="Q207" s="37"/>
      <c r="R207" s="37"/>
      <c r="S207" s="37"/>
      <c r="T207" s="37"/>
      <c r="U207" s="37"/>
      <c r="V207" s="37"/>
      <c r="W207" s="37"/>
    </row>
    <row r="208" spans="1:23" collapsed="1" x14ac:dyDescent="0.25">
      <c r="A208" s="81" t="s">
        <v>138</v>
      </c>
      <c r="B208" s="90">
        <f t="shared" ref="B208:I208" si="564">B194+B188+B182+B200</f>
        <v>0</v>
      </c>
      <c r="C208" s="90">
        <f t="shared" si="564"/>
        <v>0</v>
      </c>
      <c r="D208" s="90">
        <f t="shared" si="564"/>
        <v>0</v>
      </c>
      <c r="E208" s="90">
        <f t="shared" si="564"/>
        <v>0</v>
      </c>
      <c r="F208" s="90">
        <f t="shared" si="564"/>
        <v>0</v>
      </c>
      <c r="G208" s="90">
        <f t="shared" si="564"/>
        <v>0</v>
      </c>
      <c r="H208" s="90">
        <f t="shared" si="564"/>
        <v>0</v>
      </c>
      <c r="I208" s="90">
        <f t="shared" si="564"/>
        <v>0</v>
      </c>
      <c r="J208" s="90">
        <f>J194+J188+J182+J200</f>
        <v>0</v>
      </c>
      <c r="K208" s="90">
        <f>K194+K188+K182+K200</f>
        <v>0</v>
      </c>
      <c r="L208" s="90">
        <f t="shared" ref="L208" si="565">L194+L188+L182+L200</f>
        <v>0</v>
      </c>
      <c r="O208" s="81" t="s">
        <v>138</v>
      </c>
      <c r="P208" s="90">
        <f t="shared" ref="P208:W208" si="566">P194+P188+P182+P200</f>
        <v>0</v>
      </c>
      <c r="Q208" s="90">
        <f t="shared" si="566"/>
        <v>0</v>
      </c>
      <c r="R208" s="90">
        <f t="shared" si="566"/>
        <v>0</v>
      </c>
      <c r="S208" s="90">
        <f t="shared" si="566"/>
        <v>0</v>
      </c>
      <c r="T208" s="90">
        <f t="shared" si="566"/>
        <v>0</v>
      </c>
      <c r="U208" s="90">
        <f t="shared" si="566"/>
        <v>0</v>
      </c>
      <c r="V208" s="90">
        <f t="shared" si="566"/>
        <v>0</v>
      </c>
      <c r="W208" s="90">
        <f t="shared" si="566"/>
        <v>0</v>
      </c>
    </row>
    <row r="209" spans="1:23" x14ac:dyDescent="0.25">
      <c r="A209" s="81">
        <v>4</v>
      </c>
      <c r="B209" s="90">
        <f t="shared" ref="B209" si="567">(B195+B189+B183+B201+B190+B196+B184)*$B175</f>
        <v>0</v>
      </c>
      <c r="C209" s="90">
        <f t="shared" ref="C209:F209" si="568">(C195+C189+C183+C201+C190+C196+C184+C202)*$B175</f>
        <v>0</v>
      </c>
      <c r="D209" s="90">
        <f t="shared" si="568"/>
        <v>0</v>
      </c>
      <c r="E209" s="90">
        <f t="shared" si="568"/>
        <v>0</v>
      </c>
      <c r="F209" s="90">
        <f t="shared" si="568"/>
        <v>0</v>
      </c>
      <c r="G209" s="90">
        <f>(G195+G189+G183+G201+G190+G196+G184+G202)*$B175</f>
        <v>0</v>
      </c>
      <c r="H209" s="90">
        <f t="shared" ref="H209:L209" si="569">(H195+H189+H183+H201+H190+H196+H184+H202)*$B175</f>
        <v>0</v>
      </c>
      <c r="I209" s="90">
        <f t="shared" si="569"/>
        <v>0</v>
      </c>
      <c r="J209" s="90">
        <f t="shared" si="569"/>
        <v>0</v>
      </c>
      <c r="K209" s="90">
        <f t="shared" si="569"/>
        <v>0</v>
      </c>
      <c r="L209" s="90">
        <f t="shared" si="569"/>
        <v>0</v>
      </c>
      <c r="O209" s="81">
        <v>4</v>
      </c>
      <c r="P209" s="90">
        <f>(P195+P189+P183+P201+P190+P196+P184)*$P175</f>
        <v>0</v>
      </c>
      <c r="Q209" s="90">
        <f t="shared" ref="Q209:W209" si="570">(Q195+Q189+Q183+Q201+Q190+Q196+Q184)*$P175</f>
        <v>0</v>
      </c>
      <c r="R209" s="90">
        <f t="shared" si="570"/>
        <v>0</v>
      </c>
      <c r="S209" s="90">
        <f t="shared" si="570"/>
        <v>0</v>
      </c>
      <c r="T209" s="90">
        <f t="shared" si="570"/>
        <v>0</v>
      </c>
      <c r="U209" s="90">
        <f t="shared" si="570"/>
        <v>0</v>
      </c>
      <c r="V209" s="90">
        <f t="shared" si="570"/>
        <v>0</v>
      </c>
      <c r="W209" s="90">
        <f t="shared" si="570"/>
        <v>0</v>
      </c>
    </row>
    <row r="211" spans="1:23" x14ac:dyDescent="0.25">
      <c r="A211" s="91" t="s">
        <v>142</v>
      </c>
      <c r="B211" s="91" t="e">
        <f>VLOOKUP('6. Staff Calculations'!B216,Increments!B$1:D$155,3,FALSE)</f>
        <v>#N/A</v>
      </c>
      <c r="C211" s="91" t="e">
        <f>IF(B211="ARC","No",'4.ACU Salaries '!$M$16)</f>
        <v>#N/A</v>
      </c>
      <c r="D211" s="91"/>
      <c r="E211" s="91"/>
      <c r="F211" s="91"/>
      <c r="G211" s="91"/>
      <c r="H211" s="91"/>
      <c r="I211" s="91"/>
      <c r="J211" s="91"/>
      <c r="K211" s="91"/>
      <c r="L211" s="91"/>
      <c r="O211" s="91" t="s">
        <v>142</v>
      </c>
      <c r="P211" s="91" t="e">
        <f>VLOOKUP('6. Staff Calculations'!P216,Increments!Q$1:S$155,3,FALSE)</f>
        <v>#N/A</v>
      </c>
      <c r="Q211" s="91" t="e">
        <f>IF(P211="ARC","No",'4.ACU Salaries '!$M$16)</f>
        <v>#N/A</v>
      </c>
      <c r="R211" s="91"/>
      <c r="S211" s="91"/>
      <c r="T211" s="91"/>
      <c r="U211" s="91"/>
      <c r="V211" s="91"/>
      <c r="W211" s="91"/>
    </row>
    <row r="212" spans="1:23" x14ac:dyDescent="0.25">
      <c r="A212" s="92" t="s">
        <v>96</v>
      </c>
      <c r="B212" s="93">
        <f>'4.ACU Salaries '!$K$16</f>
        <v>0</v>
      </c>
      <c r="C212" s="93"/>
      <c r="D212" s="93"/>
      <c r="E212" s="93"/>
      <c r="F212" s="93"/>
      <c r="G212" s="93"/>
      <c r="H212" s="93"/>
      <c r="I212" s="93"/>
      <c r="J212" s="93"/>
      <c r="K212" s="93"/>
      <c r="L212" s="93"/>
      <c r="O212" s="92" t="s">
        <v>96</v>
      </c>
      <c r="P212" s="93">
        <f>'4.ACU Salaries '!$K$47</f>
        <v>0</v>
      </c>
      <c r="Q212" s="93"/>
      <c r="R212" s="93"/>
      <c r="S212" s="93"/>
      <c r="T212" s="93"/>
      <c r="U212" s="93"/>
      <c r="V212" s="93"/>
      <c r="W212" s="93"/>
    </row>
    <row r="213" spans="1:23" x14ac:dyDescent="0.25">
      <c r="A213" s="92" t="s">
        <v>97</v>
      </c>
      <c r="B213" s="93">
        <f>'4.ACU Salaries '!$L$16</f>
        <v>0</v>
      </c>
      <c r="C213" s="93"/>
      <c r="D213" s="93"/>
      <c r="E213" s="93"/>
      <c r="F213" s="93"/>
      <c r="G213" s="93"/>
      <c r="H213" s="93"/>
      <c r="I213" s="93"/>
      <c r="J213" s="93"/>
      <c r="K213" s="93"/>
      <c r="L213" s="93"/>
      <c r="O213" s="92" t="s">
        <v>97</v>
      </c>
      <c r="P213" s="93">
        <f>'4.ACU Salaries '!$L$47</f>
        <v>0</v>
      </c>
      <c r="Q213" s="93"/>
      <c r="R213" s="93"/>
      <c r="S213" s="93"/>
      <c r="T213" s="93"/>
      <c r="U213" s="93"/>
      <c r="V213" s="93"/>
      <c r="W213" s="93"/>
    </row>
    <row r="214" spans="1:23" x14ac:dyDescent="0.25">
      <c r="A214" s="93" t="s">
        <v>128</v>
      </c>
      <c r="B214" s="94">
        <f>'4.ACU Salaries '!$J$16</f>
        <v>0</v>
      </c>
      <c r="C214" s="93"/>
      <c r="D214" s="93"/>
      <c r="E214" s="93"/>
      <c r="F214" s="93"/>
      <c r="G214" s="93"/>
      <c r="H214" s="93"/>
      <c r="I214" s="93"/>
      <c r="J214" s="93"/>
      <c r="K214" s="93"/>
      <c r="L214" s="93"/>
      <c r="O214" s="93" t="s">
        <v>128</v>
      </c>
      <c r="P214" s="94">
        <f>'4.ACU Salaries '!$J$47</f>
        <v>0</v>
      </c>
      <c r="Q214" s="93"/>
      <c r="R214" s="93"/>
      <c r="S214" s="93"/>
      <c r="T214" s="93"/>
      <c r="U214" s="93"/>
      <c r="V214" s="93"/>
      <c r="W214" s="93"/>
    </row>
    <row r="215" spans="1:23" x14ac:dyDescent="0.25">
      <c r="A215" s="93" t="s">
        <v>80</v>
      </c>
      <c r="B215" s="38">
        <f>'4.ACU Salaries '!$P$16</f>
        <v>0</v>
      </c>
      <c r="C215" s="93"/>
      <c r="D215" s="93"/>
      <c r="E215" s="93"/>
      <c r="F215" s="93"/>
      <c r="G215" s="93"/>
      <c r="H215" s="93"/>
      <c r="I215" s="93"/>
      <c r="J215" s="93"/>
      <c r="K215" s="93"/>
      <c r="L215" s="93"/>
      <c r="O215" s="93" t="s">
        <v>80</v>
      </c>
      <c r="P215" s="38">
        <f>'4.ACU Salaries '!$P$47</f>
        <v>0</v>
      </c>
      <c r="Q215" s="93"/>
      <c r="R215" s="93"/>
      <c r="S215" s="93"/>
      <c r="T215" s="93"/>
      <c r="U215" s="93"/>
      <c r="V215" s="93"/>
      <c r="W215" s="93"/>
    </row>
    <row r="216" spans="1:23" s="52" customFormat="1" ht="25.5" x14ac:dyDescent="0.25">
      <c r="A216" s="95" t="s">
        <v>129</v>
      </c>
      <c r="B216" s="96">
        <f>'4.ACU Salaries '!$E$16</f>
        <v>0</v>
      </c>
      <c r="C216" s="96" t="e">
        <f>IF((YEAR('4.ACU Salaries '!$K$16))=C218,'4.ACU Salaries '!$E$16,(IF($C211="No",$B216,(VLOOKUP(C217,Increments!$A$1:$E$169,2,FALSE)))))</f>
        <v>#N/A</v>
      </c>
      <c r="D216" s="96" t="e">
        <f>IF((YEAR('4.ACU Salaries '!$K$16))=D218,'4.ACU Salaries '!$E$16,(IF($C211="No",$B216,(VLOOKUP(D217,Increments!$A$1:$E$169,2,FALSE)))))</f>
        <v>#N/A</v>
      </c>
      <c r="E216" s="96" t="e">
        <f>IF((YEAR('4.ACU Salaries '!$K$16))=E218,'4.ACU Salaries '!$E$16,(IF($C211="No",$B216,(VLOOKUP(E217,Increments!$A$1:$E$169,2,FALSE)))))</f>
        <v>#N/A</v>
      </c>
      <c r="F216" s="96" t="e">
        <f>IF((YEAR('4.ACU Salaries '!$K$16))=F218,'4.ACU Salaries '!$E$16,(IF($C211="No",$E216,(VLOOKUP(F217,Increments!$A$1:$E$169,2,FALSE)))))</f>
        <v>#N/A</v>
      </c>
      <c r="G216" s="96" t="e">
        <f>IF((YEAR('4.ACU Salaries '!$K$16))=G218,'4.ACU Salaries '!$E$16,(IF($C211="No",$E216,(VLOOKUP(G217,Increments!$A$1:$E$169,2,FALSE)))))</f>
        <v>#N/A</v>
      </c>
      <c r="H216" s="96" t="e">
        <f>IF((YEAR('4.ACU Salaries '!$K$16))=H218,'4.ACU Salaries '!$E$16,(IF($C211="No",$E216,(VLOOKUP(H217,Increments!$A$1:$E$169,2,FALSE)))))</f>
        <v>#N/A</v>
      </c>
      <c r="I216" s="96" t="e">
        <f>IF((YEAR('4.ACU Salaries '!$K$16))=I218,'4.ACU Salaries '!$E$16,(IF($C211="No",$E216,(VLOOKUP(I217,Increments!$A$1:$E$169,2,FALSE)))))</f>
        <v>#N/A</v>
      </c>
      <c r="J216" s="96" t="e">
        <f>IF((YEAR('4.ACU Salaries '!$K$16))=J218,'4.ACU Salaries '!$E$16,(IF($C211="No",$E216,(VLOOKUP(J217,Increments!$A$1:$E$169,2,FALSE)))))</f>
        <v>#N/A</v>
      </c>
      <c r="K216" s="96" t="e">
        <f>IF((YEAR('4.ACU Salaries '!$K$16))=K218,'4.ACU Salaries '!$E$16,(IF($C211="No",$E216,(VLOOKUP(K217,Increments!$A$1:$E$169,2,FALSE)))))</f>
        <v>#N/A</v>
      </c>
      <c r="L216" s="96" t="e">
        <f>IF((YEAR('4.ACU Salaries '!$K$16))=L218,'4.ACU Salaries '!$E$16,(IF($C211="No",$E216,(VLOOKUP(L217,Increments!$A$1:$E$169,2,FALSE)))))</f>
        <v>#N/A</v>
      </c>
      <c r="O216" s="95" t="s">
        <v>129</v>
      </c>
      <c r="P216" s="96">
        <f>'4.ACU Salaries '!$E$16</f>
        <v>0</v>
      </c>
      <c r="Q216" s="96" t="e">
        <f>IF((YEAR('4.ACU Salaries '!$K$16))=Q218,'4.ACU Salaries '!$E$16,(IF($C211="No",$B216,(VLOOKUP(Q217,Increments!$A$1:$E$169,2,FALSE)))))</f>
        <v>#N/A</v>
      </c>
      <c r="R216" s="96" t="e">
        <f>IF((YEAR('4.ACU Salaries '!$K$16))=R218,'4.ACU Salaries '!$E$16,(IF($C211="No",$B216,(VLOOKUP(R217,Increments!$A$1:$E$169,2,FALSE)))))</f>
        <v>#N/A</v>
      </c>
      <c r="S216" s="96" t="e">
        <f>IF((YEAR('4.ACU Salaries '!$K$16))=S218,'4.ACU Salaries '!$E$16,(IF($C211="No",$B216,(VLOOKUP(S217,Increments!$A$1:$E$169,2,FALSE)))))</f>
        <v>#N/A</v>
      </c>
      <c r="T216" s="96" t="e">
        <f>IF((YEAR('4.ACU Salaries '!$K$16))=T218,'4.ACU Salaries '!$E$16,(IF($C211="No",$B216,(VLOOKUP(T217,Increments!$A$1:$E$169,2,FALSE)))))</f>
        <v>#N/A</v>
      </c>
      <c r="U216" s="96" t="e">
        <f>IF((YEAR('4.ACU Salaries '!$K$16))=U218,'4.ACU Salaries '!$E$16,(IF($C211="No",$B216,(VLOOKUP(U217,Increments!$A$1:$E$169,2,FALSE)))))</f>
        <v>#N/A</v>
      </c>
      <c r="V216" s="96" t="e">
        <f>IF((YEAR('4.ACU Salaries '!$K$16))=V218,'4.ACU Salaries '!$E$16,(IF($C211="No",$B216,(VLOOKUP(V217,Increments!$A$1:$E$169,2,FALSE)))))</f>
        <v>#N/A</v>
      </c>
      <c r="W216" s="96" t="e">
        <f>IF((YEAR('4.ACU Salaries '!$K$16))=W218,'4.ACU Salaries '!$E$16,(IF($C211="No",$B216,(VLOOKUP(W217,Increments!$A$1:$E$169,2,FALSE)))))</f>
        <v>#N/A</v>
      </c>
    </row>
    <row r="217" spans="1:23" x14ac:dyDescent="0.25">
      <c r="A217" s="92" t="s">
        <v>130</v>
      </c>
      <c r="B217" s="97">
        <f>IF((YEAR('4.ACU Salaries '!$K16))=B218,VLOOKUP($B216,Increments!$B$1:$E$178,2,FALSE),0)</f>
        <v>0</v>
      </c>
      <c r="C217" s="97">
        <f>IF((YEAR('4.ACU Salaries '!$K16))=C218,VLOOKUP($B216,Increments!$B$1:$E$178,2,FALSE),0)+IF(B217=0,0,B217+1)</f>
        <v>0</v>
      </c>
      <c r="D217" s="97">
        <f>IF((YEAR('4.ACU Salaries '!$K16))=D218,VLOOKUP($B216,Increments!$B$1:$E$178,2,FALSE),0)+IF(C217=0,0,C217+1)</f>
        <v>0</v>
      </c>
      <c r="E217" s="97">
        <f>IF((YEAR('4.ACU Salaries '!$K16))=E218,VLOOKUP($B216,Increments!$B$1:$E$178,2,FALSE),0)+IF(D217=0,0,D217+1)</f>
        <v>0</v>
      </c>
      <c r="F217" s="97">
        <f>IF((YEAR('4.ACU Salaries '!$K16))=F218,VLOOKUP($B216,Increments!$B$1:$E$178,2,FALSE),0)+IF(E217=0,0,E217+1)</f>
        <v>0</v>
      </c>
      <c r="G217" s="97">
        <f>IF((YEAR('4.ACU Salaries '!$K16))=G218,VLOOKUP($B216,Increments!$B$1:$E$178,2,FALSE),0)+IF(F217=0,0,F217+1)</f>
        <v>0</v>
      </c>
      <c r="H217" s="97">
        <f>IF((YEAR('4.ACU Salaries '!$K16))=H218,VLOOKUP($B216,Increments!$B$1:$E$178,2,FALSE),0)+IF(G217=0,0,G217+1)</f>
        <v>0</v>
      </c>
      <c r="I217" s="97">
        <f>IF((YEAR('4.ACU Salaries '!$K16))=I218,VLOOKUP($B216,Increments!$B$1:$E$178,2,FALSE),0)+IF(H217=0,0,H217+1)</f>
        <v>0</v>
      </c>
      <c r="J217" s="97">
        <f>IF((YEAR('4.ACU Salaries '!$K16))=J218,VLOOKUP($B216,Increments!$B$1:$E$178,2,FALSE),0)+IF(I217=0,0,I217+1)</f>
        <v>0</v>
      </c>
      <c r="K217" s="97">
        <f>IF((YEAR('4.ACU Salaries '!$K16))=K218,VLOOKUP($B216,Increments!$B$1:$E$178,2,FALSE),0)+IF(J217=0,0,J217+1)</f>
        <v>0</v>
      </c>
      <c r="L217" s="97">
        <f>IF((YEAR('4.ACU Salaries '!$K16))=L218,VLOOKUP($B216,Increments!$B$1:$E$178,2,FALSE),0)+IF(K217=0,0,K217+1)</f>
        <v>0</v>
      </c>
      <c r="O217" s="92" t="s">
        <v>130</v>
      </c>
      <c r="P217" s="97">
        <f>IF((YEAR('4.ACU Salaries '!$K12))=P218,VLOOKUP($B216,Increments!$B$1:$E$178,2,FALSE),0)</f>
        <v>0</v>
      </c>
      <c r="Q217" s="97" t="e">
        <f>IF(P217=0,VLOOKUP($B216,Increments!$B$1:$E$170,2,FALSE),P217+1)</f>
        <v>#N/A</v>
      </c>
      <c r="R217" s="97" t="e">
        <f>IF(Q217=0,VLOOKUP($B216,Increments!$B$1:$E$170,2,FALSE),Q217+1)</f>
        <v>#N/A</v>
      </c>
      <c r="S217" s="97" t="e">
        <f>IF(R217=0,VLOOKUP($B216,Increments!$B$1:$E$170,2,FALSE),R217+1)</f>
        <v>#N/A</v>
      </c>
      <c r="T217" s="97" t="e">
        <f>IF(S217=0,VLOOKUP($B216,Increments!$B$1:$E$170,2,FALSE),S217+1)</f>
        <v>#N/A</v>
      </c>
      <c r="U217" s="97" t="e">
        <f>IF(T217=0,VLOOKUP($B216,Increments!$B$1:$E$170,2,FALSE),T217+1)</f>
        <v>#N/A</v>
      </c>
      <c r="V217" s="97" t="e">
        <f>IF(U217=0,VLOOKUP($B216,Increments!$B$1:$E$170,2,FALSE),U217+1)</f>
        <v>#N/A</v>
      </c>
      <c r="W217" s="97" t="e">
        <f>IF(V217=0,VLOOKUP($B216,Increments!$B$1:$E$170,2,FALSE),V217+1)</f>
        <v>#N/A</v>
      </c>
    </row>
    <row r="218" spans="1:23" x14ac:dyDescent="0.25">
      <c r="A218" s="91" t="s">
        <v>83</v>
      </c>
      <c r="B218" s="91">
        <f>YEAR(B219)</f>
        <v>2017</v>
      </c>
      <c r="C218" s="91">
        <f t="shared" ref="C218:I218" si="571">B218+1</f>
        <v>2018</v>
      </c>
      <c r="D218" s="91">
        <f t="shared" si="571"/>
        <v>2019</v>
      </c>
      <c r="E218" s="91">
        <f t="shared" si="571"/>
        <v>2020</v>
      </c>
      <c r="F218" s="91">
        <f t="shared" si="571"/>
        <v>2021</v>
      </c>
      <c r="G218" s="91">
        <f t="shared" si="571"/>
        <v>2022</v>
      </c>
      <c r="H218" s="91">
        <f t="shared" si="571"/>
        <v>2023</v>
      </c>
      <c r="I218" s="91">
        <f t="shared" si="571"/>
        <v>2024</v>
      </c>
      <c r="J218" s="91">
        <f t="shared" ref="J218" si="572">I218+1</f>
        <v>2025</v>
      </c>
      <c r="K218" s="91">
        <f t="shared" ref="K218" si="573">J218+1</f>
        <v>2026</v>
      </c>
      <c r="L218" s="91">
        <f t="shared" ref="L218" si="574">K218+1</f>
        <v>2027</v>
      </c>
      <c r="O218" s="91" t="s">
        <v>83</v>
      </c>
      <c r="P218" s="91">
        <f>YEAR(P219)</f>
        <v>2017</v>
      </c>
      <c r="Q218" s="91">
        <f t="shared" ref="Q218" si="575">P218+1</f>
        <v>2018</v>
      </c>
      <c r="R218" s="91">
        <f t="shared" ref="R218" si="576">Q218+1</f>
        <v>2019</v>
      </c>
      <c r="S218" s="91">
        <f t="shared" ref="S218" si="577">R218+1</f>
        <v>2020</v>
      </c>
      <c r="T218" s="91">
        <f t="shared" ref="T218" si="578">S218+1</f>
        <v>2021</v>
      </c>
      <c r="U218" s="91">
        <f t="shared" ref="U218" si="579">T218+1</f>
        <v>2022</v>
      </c>
      <c r="V218" s="91">
        <f t="shared" ref="V218" si="580">U218+1</f>
        <v>2023</v>
      </c>
      <c r="W218" s="91">
        <f t="shared" ref="W218" si="581">V218+1</f>
        <v>2024</v>
      </c>
    </row>
    <row r="219" spans="1:23" hidden="1" outlineLevel="1" x14ac:dyDescent="0.25">
      <c r="A219" s="98" t="s">
        <v>132</v>
      </c>
      <c r="B219" s="93">
        <f>B$9</f>
        <v>42736</v>
      </c>
      <c r="C219" s="93">
        <f t="shared" ref="C219:L219" si="582">C$9</f>
        <v>43101</v>
      </c>
      <c r="D219" s="93">
        <f t="shared" si="582"/>
        <v>43466</v>
      </c>
      <c r="E219" s="93">
        <f t="shared" si="582"/>
        <v>43831</v>
      </c>
      <c r="F219" s="93">
        <f t="shared" si="582"/>
        <v>44197</v>
      </c>
      <c r="G219" s="93">
        <f t="shared" si="582"/>
        <v>44562</v>
      </c>
      <c r="H219" s="93">
        <f t="shared" si="582"/>
        <v>44927</v>
      </c>
      <c r="I219" s="93">
        <f t="shared" si="582"/>
        <v>45292</v>
      </c>
      <c r="J219" s="93">
        <f t="shared" si="582"/>
        <v>45658</v>
      </c>
      <c r="K219" s="93">
        <f t="shared" si="582"/>
        <v>46023</v>
      </c>
      <c r="L219" s="93">
        <f t="shared" si="582"/>
        <v>46388</v>
      </c>
      <c r="O219" s="98" t="s">
        <v>132</v>
      </c>
      <c r="P219" s="93">
        <f>P$9</f>
        <v>42736</v>
      </c>
      <c r="Q219" s="93">
        <f t="shared" ref="Q219:W219" si="583">Q$9</f>
        <v>43101</v>
      </c>
      <c r="R219" s="93">
        <f t="shared" si="583"/>
        <v>43466</v>
      </c>
      <c r="S219" s="93">
        <f t="shared" si="583"/>
        <v>43831</v>
      </c>
      <c r="T219" s="93">
        <f t="shared" si="583"/>
        <v>44197</v>
      </c>
      <c r="U219" s="93">
        <f t="shared" si="583"/>
        <v>44562</v>
      </c>
      <c r="V219" s="93">
        <f t="shared" si="583"/>
        <v>44927</v>
      </c>
      <c r="W219" s="93">
        <f t="shared" si="583"/>
        <v>45292</v>
      </c>
    </row>
    <row r="220" spans="1:23" hidden="1" outlineLevel="1" x14ac:dyDescent="0.25">
      <c r="A220" s="98" t="s">
        <v>133</v>
      </c>
      <c r="B220" s="38">
        <f>B215</f>
        <v>0</v>
      </c>
      <c r="C220" s="38">
        <f>B215</f>
        <v>0</v>
      </c>
      <c r="D220" s="38" t="e">
        <f t="shared" ref="D220" si="584">C238</f>
        <v>#N/A</v>
      </c>
      <c r="E220" s="38" t="e">
        <f t="shared" ref="E220" si="585">D238</f>
        <v>#N/A</v>
      </c>
      <c r="F220" s="38" t="e">
        <f t="shared" ref="F220" si="586">E238</f>
        <v>#N/A</v>
      </c>
      <c r="G220" s="38" t="e">
        <f t="shared" ref="G220" si="587">F238</f>
        <v>#N/A</v>
      </c>
      <c r="H220" s="38" t="e">
        <f t="shared" ref="H220" si="588">G238</f>
        <v>#N/A</v>
      </c>
      <c r="I220" s="38" t="e">
        <f t="shared" ref="I220" si="589">H238</f>
        <v>#N/A</v>
      </c>
      <c r="J220" s="38" t="e">
        <f t="shared" ref="J220" si="590">I238</f>
        <v>#N/A</v>
      </c>
      <c r="K220" s="38" t="e">
        <f t="shared" ref="K220" si="591">J238</f>
        <v>#N/A</v>
      </c>
      <c r="L220" s="38" t="e">
        <f t="shared" ref="L220" si="592">K238</f>
        <v>#N/A</v>
      </c>
      <c r="O220" s="98" t="s">
        <v>133</v>
      </c>
      <c r="P220" s="38">
        <f>$P$98</f>
        <v>0</v>
      </c>
      <c r="Q220" s="38">
        <f t="shared" ref="Q220:W220" si="593">$P$98</f>
        <v>0</v>
      </c>
      <c r="R220" s="38">
        <f t="shared" si="593"/>
        <v>0</v>
      </c>
      <c r="S220" s="38">
        <f t="shared" si="593"/>
        <v>0</v>
      </c>
      <c r="T220" s="38">
        <f t="shared" si="593"/>
        <v>0</v>
      </c>
      <c r="U220" s="38">
        <f t="shared" si="593"/>
        <v>0</v>
      </c>
      <c r="V220" s="38">
        <f t="shared" si="593"/>
        <v>0</v>
      </c>
      <c r="W220" s="38">
        <f t="shared" si="593"/>
        <v>0</v>
      </c>
    </row>
    <row r="221" spans="1:23" hidden="1" outlineLevel="1" x14ac:dyDescent="0.25">
      <c r="A221" s="98" t="s">
        <v>134</v>
      </c>
      <c r="B221" s="92">
        <f t="shared" ref="B221:L221" si="594">IF(OR(B225&lt;=B219,$B213&lt;=B219,B219&lt;$B212),0,(IF((OR(B231&lt;$B213,B225&lt;$B213)),(IF(B225&lt;=B231,(ABS(B219-B225)),(ABS(B219-B231)))),(ABS(B219-$B213)))))</f>
        <v>0</v>
      </c>
      <c r="C221" s="92">
        <f t="shared" si="594"/>
        <v>0</v>
      </c>
      <c r="D221" s="92">
        <f t="shared" si="594"/>
        <v>0</v>
      </c>
      <c r="E221" s="92">
        <f t="shared" si="594"/>
        <v>0</v>
      </c>
      <c r="F221" s="92">
        <f t="shared" si="594"/>
        <v>0</v>
      </c>
      <c r="G221" s="92">
        <f t="shared" si="594"/>
        <v>0</v>
      </c>
      <c r="H221" s="92">
        <f t="shared" si="594"/>
        <v>0</v>
      </c>
      <c r="I221" s="92">
        <f t="shared" si="594"/>
        <v>0</v>
      </c>
      <c r="J221" s="92">
        <f t="shared" si="594"/>
        <v>0</v>
      </c>
      <c r="K221" s="92">
        <f t="shared" si="594"/>
        <v>0</v>
      </c>
      <c r="L221" s="92">
        <f t="shared" si="594"/>
        <v>0</v>
      </c>
      <c r="O221" s="98" t="s">
        <v>134</v>
      </c>
      <c r="P221" s="92">
        <f t="shared" ref="P221:W221" si="595">IF(OR(P225&lt;=P219,$B213&lt;=P219,P219&lt;$B212),0,(IF((OR(P231&lt;$B213,P225&lt;$B213)),(IF(P225&lt;=P231,(ABS(P219-P225)),(ABS(P219-P231)))),(ABS(P219-$B213)))))</f>
        <v>0</v>
      </c>
      <c r="Q221" s="92">
        <f t="shared" si="595"/>
        <v>0</v>
      </c>
      <c r="R221" s="92">
        <f t="shared" si="595"/>
        <v>0</v>
      </c>
      <c r="S221" s="92">
        <f t="shared" si="595"/>
        <v>0</v>
      </c>
      <c r="T221" s="92">
        <f t="shared" si="595"/>
        <v>0</v>
      </c>
      <c r="U221" s="92">
        <f t="shared" si="595"/>
        <v>0</v>
      </c>
      <c r="V221" s="92">
        <f t="shared" si="595"/>
        <v>0</v>
      </c>
      <c r="W221" s="92">
        <f t="shared" si="595"/>
        <v>0</v>
      </c>
    </row>
    <row r="222" spans="1:23" hidden="1" outlineLevel="1" x14ac:dyDescent="0.25">
      <c r="A222" s="57" t="s">
        <v>166</v>
      </c>
      <c r="B222" s="58">
        <f t="shared" ref="B222:L222" si="596">IFERROR(((B220/B$18*B221)),0)</f>
        <v>0</v>
      </c>
      <c r="C222" s="58">
        <f t="shared" si="596"/>
        <v>0</v>
      </c>
      <c r="D222" s="58">
        <f t="shared" si="596"/>
        <v>0</v>
      </c>
      <c r="E222" s="58">
        <f t="shared" si="596"/>
        <v>0</v>
      </c>
      <c r="F222" s="58">
        <f t="shared" si="596"/>
        <v>0</v>
      </c>
      <c r="G222" s="58">
        <f t="shared" si="596"/>
        <v>0</v>
      </c>
      <c r="H222" s="58">
        <f t="shared" si="596"/>
        <v>0</v>
      </c>
      <c r="I222" s="58">
        <f t="shared" si="596"/>
        <v>0</v>
      </c>
      <c r="J222" s="58">
        <f t="shared" si="596"/>
        <v>0</v>
      </c>
      <c r="K222" s="58">
        <f t="shared" si="596"/>
        <v>0</v>
      </c>
      <c r="L222" s="58">
        <f t="shared" si="596"/>
        <v>0</v>
      </c>
      <c r="O222" s="57" t="s">
        <v>166</v>
      </c>
      <c r="P222" s="58">
        <f t="shared" ref="P222:W222" si="597">IFERROR(((P220/P$18*P221)),0)</f>
        <v>0</v>
      </c>
      <c r="Q222" s="58">
        <f t="shared" si="597"/>
        <v>0</v>
      </c>
      <c r="R222" s="58">
        <f t="shared" si="597"/>
        <v>0</v>
      </c>
      <c r="S222" s="58">
        <f t="shared" si="597"/>
        <v>0</v>
      </c>
      <c r="T222" s="58">
        <f t="shared" si="597"/>
        <v>0</v>
      </c>
      <c r="U222" s="58">
        <f t="shared" si="597"/>
        <v>0</v>
      </c>
      <c r="V222" s="58">
        <f t="shared" si="597"/>
        <v>0</v>
      </c>
      <c r="W222" s="58">
        <f t="shared" si="597"/>
        <v>0</v>
      </c>
    </row>
    <row r="223" spans="1:23" hidden="1" outlineLevel="1" x14ac:dyDescent="0.25">
      <c r="A223" s="57" t="s">
        <v>165</v>
      </c>
      <c r="B223" s="58">
        <f>IF(B221=0,0,(IF(AND((((B222/26.089)*2)*0.175)&lt;1370.3),((B222/26.089)*2)*0.175,1370.3)))</f>
        <v>0</v>
      </c>
      <c r="C223" s="58">
        <f t="shared" ref="C223:L223" si="598">IF(C221=0,0,(IF(AND((((C222/26.089)*2)*0.175)&lt;1370.3),((C222/26.089)*2)*0.175,1370.3)))</f>
        <v>0</v>
      </c>
      <c r="D223" s="58">
        <f t="shared" si="598"/>
        <v>0</v>
      </c>
      <c r="E223" s="58">
        <f t="shared" si="598"/>
        <v>0</v>
      </c>
      <c r="F223" s="58">
        <f t="shared" si="598"/>
        <v>0</v>
      </c>
      <c r="G223" s="58">
        <f t="shared" si="598"/>
        <v>0</v>
      </c>
      <c r="H223" s="58">
        <f t="shared" si="598"/>
        <v>0</v>
      </c>
      <c r="I223" s="58">
        <f t="shared" si="598"/>
        <v>0</v>
      </c>
      <c r="J223" s="58">
        <f t="shared" si="598"/>
        <v>0</v>
      </c>
      <c r="K223" s="58">
        <f t="shared" si="598"/>
        <v>0</v>
      </c>
      <c r="L223" s="58">
        <f t="shared" si="598"/>
        <v>0</v>
      </c>
      <c r="O223" s="57" t="s">
        <v>165</v>
      </c>
      <c r="P223" s="58">
        <f>IF(P221=0,0,(IF(AND((((P222/26.089)*2)*0.175)&lt;1370.3),((P222/26.089)*2)*0.175,1370.3)))</f>
        <v>0</v>
      </c>
      <c r="Q223" s="58">
        <f t="shared" ref="Q223:W223" si="599">IF(Q221=0,0,(IF(AND((((Q222/26.089)*2)*0.175)&lt;1370.3),((Q222/26.089)*2)*0.175,1370.3)))</f>
        <v>0</v>
      </c>
      <c r="R223" s="58">
        <f t="shared" si="599"/>
        <v>0</v>
      </c>
      <c r="S223" s="58">
        <f t="shared" si="599"/>
        <v>0</v>
      </c>
      <c r="T223" s="58">
        <f t="shared" si="599"/>
        <v>0</v>
      </c>
      <c r="U223" s="58">
        <f t="shared" si="599"/>
        <v>0</v>
      </c>
      <c r="V223" s="58">
        <f t="shared" si="599"/>
        <v>0</v>
      </c>
      <c r="W223" s="58">
        <f t="shared" si="599"/>
        <v>0</v>
      </c>
    </row>
    <row r="224" spans="1:23" hidden="1" outlineLevel="1" x14ac:dyDescent="0.25">
      <c r="A224" s="98"/>
      <c r="B224" s="38"/>
      <c r="C224" s="38"/>
      <c r="D224" s="38"/>
      <c r="E224" s="38"/>
      <c r="F224" s="38"/>
      <c r="G224" s="38"/>
      <c r="H224" s="38"/>
      <c r="I224" s="38"/>
      <c r="J224" s="38"/>
      <c r="K224" s="38"/>
      <c r="L224" s="38"/>
      <c r="O224" s="98"/>
      <c r="P224" s="38"/>
      <c r="Q224" s="38"/>
      <c r="R224" s="38"/>
      <c r="S224" s="38"/>
      <c r="T224" s="38"/>
      <c r="U224" s="38"/>
      <c r="V224" s="38"/>
      <c r="W224" s="38"/>
    </row>
    <row r="225" spans="1:23" hidden="1" outlineLevel="1" x14ac:dyDescent="0.25">
      <c r="A225" s="98" t="s">
        <v>135</v>
      </c>
      <c r="B225" s="93">
        <f>IF(B219&lt;=(DATE(YEAR(B219),MONTH($B212),DAY($B212))),(DATE(YEAR(B219),MONTH($B212),DAY($B212))),(DATE(YEAR(B219)+1,MONTH($B212),DAY($B212))))</f>
        <v>43100</v>
      </c>
      <c r="C225" s="93">
        <f t="shared" ref="C225" si="600">(DATE(YEAR(B225)+1,MONTH($B212),DAY($B212)))</f>
        <v>43100</v>
      </c>
      <c r="D225" s="93">
        <f t="shared" ref="D225" si="601">(DATE(YEAR(C225)+1,MONTH($B212),DAY($B212)))</f>
        <v>43100</v>
      </c>
      <c r="E225" s="93">
        <f t="shared" ref="E225" si="602">(DATE(YEAR(D225)+1,MONTH($B212),DAY($B212)))</f>
        <v>43100</v>
      </c>
      <c r="F225" s="93">
        <f t="shared" ref="F225" si="603">(DATE(YEAR(E225)+1,MONTH($B212),DAY($B212)))</f>
        <v>43100</v>
      </c>
      <c r="G225" s="93">
        <f t="shared" ref="G225" si="604">(DATE(YEAR(F225)+1,MONTH($B212),DAY($B212)))</f>
        <v>43100</v>
      </c>
      <c r="H225" s="93">
        <f t="shared" ref="H225" si="605">(DATE(YEAR(G225)+1,MONTH($B212),DAY($B212)))</f>
        <v>43100</v>
      </c>
      <c r="I225" s="93">
        <f t="shared" ref="I225" si="606">(DATE(YEAR(H225)+1,MONTH($B212),DAY($B212)))</f>
        <v>43100</v>
      </c>
      <c r="J225" s="93">
        <f t="shared" ref="J225" si="607">(DATE(YEAR(I225)+1,MONTH($B212),DAY($B212)))</f>
        <v>43100</v>
      </c>
      <c r="K225" s="93">
        <f t="shared" ref="K225" si="608">(DATE(YEAR(J225)+1,MONTH($B212),DAY($B212)))</f>
        <v>43100</v>
      </c>
      <c r="L225" s="93">
        <f t="shared" ref="L225" si="609">(DATE(YEAR(K225)+1,MONTH($B212),DAY($B212)))</f>
        <v>43100</v>
      </c>
      <c r="O225" s="98" t="s">
        <v>135</v>
      </c>
      <c r="P225" s="93">
        <f>IF(P219&lt;=(DATE(YEAR(P219),MONTH($B212),DAY($B212))),(DATE(YEAR(P219),MONTH($B212),DAY($B212))),(DATE(YEAR(P219)+1,MONTH($B212),DAY($B212))))</f>
        <v>43100</v>
      </c>
      <c r="Q225" s="93">
        <f>(DATE(YEAR(P225)+1,MONTH($P212),DAY($P212)))</f>
        <v>43100</v>
      </c>
      <c r="R225" s="93">
        <f t="shared" ref="R225:W225" si="610">(DATE(YEAR(Q225)+1,MONTH($P212),DAY($P212)))</f>
        <v>43100</v>
      </c>
      <c r="S225" s="93">
        <f t="shared" si="610"/>
        <v>43100</v>
      </c>
      <c r="T225" s="93">
        <f t="shared" si="610"/>
        <v>43100</v>
      </c>
      <c r="U225" s="93">
        <f t="shared" si="610"/>
        <v>43100</v>
      </c>
      <c r="V225" s="93">
        <f t="shared" si="610"/>
        <v>43100</v>
      </c>
      <c r="W225" s="93">
        <f t="shared" si="610"/>
        <v>43100</v>
      </c>
    </row>
    <row r="226" spans="1:23" hidden="1" outlineLevel="1" x14ac:dyDescent="0.25">
      <c r="A226" s="98" t="s">
        <v>133</v>
      </c>
      <c r="B226" s="38">
        <f>B215</f>
        <v>0</v>
      </c>
      <c r="C226" s="38" t="e">
        <f>VLOOKUP(C216,(IF(OR('4.ACU Salaries '!$I$12="Casual (16.5%)",'4.ACU Salaries '!$I$12="Casual (30%)"),('Salary Schedule'!$A$67:$I$184),('Salary Schedule'!$A$5:$I$71))),((HLOOKUP(B$15,'Salary Schedule'!$B$4:$I$5,2,FALSE))),FALSE)</f>
        <v>#N/A</v>
      </c>
      <c r="D226" s="38" t="e">
        <f>VLOOKUP(D216,(IF(OR('4.ACU Salaries '!$I$12="Casual (16.5%)",'4.ACU Salaries '!$I$12="Casual (30%)"),('Salary Schedule'!$A$67:$I$184),('Salary Schedule'!$A$5:$I$71))),((HLOOKUP(C$15,'Salary Schedule'!$B$4:$I$5,2,FALSE))),FALSE)</f>
        <v>#N/A</v>
      </c>
      <c r="E226" s="38" t="e">
        <f>VLOOKUP(E216,(IF(OR('4.ACU Salaries '!$I$12="Casual (16.5%)",'4.ACU Salaries '!$I$12="Casual (30%)"),('Salary Schedule'!$A$67:$I$184),('Salary Schedule'!$A$5:$I$71))),((HLOOKUP(D$15,'Salary Schedule'!$B$4:$I$5,2,FALSE))),FALSE)</f>
        <v>#N/A</v>
      </c>
      <c r="F226" s="38" t="e">
        <f>VLOOKUP(F216,(IF(OR('4.ACU Salaries '!$I$12="Casual (16.5%)",'4.ACU Salaries '!$I$12="Casual (30%)"),('Salary Schedule'!$A$67:$I$184),('Salary Schedule'!$A$5:$I$71))),((HLOOKUP(E$15,'Salary Schedule'!$B$4:$I$5,2,FALSE))),FALSE)</f>
        <v>#N/A</v>
      </c>
      <c r="G226" s="38" t="e">
        <f>VLOOKUP(G216,(IF(OR('4.ACU Salaries '!$I$12="Casual (16.5%)",'4.ACU Salaries '!$I$12="Casual (30%)"),('Salary Schedule'!$A$67:$M$184),('Salary Schedule'!$A$5:$M$71))),((HLOOKUP(F$15,'Salary Schedule'!$B$4:$M$5,2,FALSE))),FALSE)</f>
        <v>#N/A</v>
      </c>
      <c r="H226" s="38" t="e">
        <f>VLOOKUP(H216,(IF(OR('4.ACU Salaries '!$I$12="Casual (16.5%)",'4.ACU Salaries '!$I$12="Casual (30%)"),('Salary Schedule'!$A$67:$M$184),('Salary Schedule'!$A$5:$M$71))),((HLOOKUP(G$15,'Salary Schedule'!$B$4:$M$5,2,FALSE))),FALSE)</f>
        <v>#N/A</v>
      </c>
      <c r="I226" s="38" t="e">
        <f>VLOOKUP(I216,(IF(OR('4.ACU Salaries '!$I$12="Casual (16.5%)",'4.ACU Salaries '!$I$12="Casual (30%)"),('Salary Schedule'!$A$67:$M$184),('Salary Schedule'!$A$5:$M$71))),((HLOOKUP(H$15,'Salary Schedule'!$B$4:$M$5,2,FALSE))),FALSE)</f>
        <v>#N/A</v>
      </c>
      <c r="J226" s="38" t="e">
        <f>VLOOKUP(J216,(IF(OR('4.ACU Salaries '!$I$12="Casual (16.5%)",'4.ACU Salaries '!$I$12="Casual (30%)"),('Salary Schedule'!$A$67:$M$184),('Salary Schedule'!$A$5:$M$71))),((HLOOKUP(I$15,'Salary Schedule'!$B$4:$M$5,2,FALSE))),FALSE)</f>
        <v>#N/A</v>
      </c>
      <c r="K226" s="38" t="e">
        <f>VLOOKUP(K216,(IF(OR('4.ACU Salaries '!$I$12="Casual (16.5%)",'4.ACU Salaries '!$I$12="Casual (30%)"),('Salary Schedule'!$A$67:$M$184),('Salary Schedule'!$A$5:$M$71))),((HLOOKUP(J$15,'Salary Schedule'!$B$4:$M$5,2,FALSE))),FALSE)</f>
        <v>#N/A</v>
      </c>
      <c r="L226" s="38" t="e">
        <f>VLOOKUP(L216,(IF(OR('4.ACU Salaries '!$I$12="Casual (16.5%)",'4.ACU Salaries '!$I$12="Casual (30%)"),('Salary Schedule'!$A$67:$M$184),('Salary Schedule'!$A$5:$M$71))),((HLOOKUP(K$15,'Salary Schedule'!$B$4:$M$5,2,FALSE))),FALSE)</f>
        <v>#N/A</v>
      </c>
      <c r="O226" s="98" t="s">
        <v>133</v>
      </c>
      <c r="P226" s="38">
        <f>$P$98</f>
        <v>0</v>
      </c>
      <c r="Q226" s="38">
        <f t="shared" ref="Q226:W226" si="611">$P$98</f>
        <v>0</v>
      </c>
      <c r="R226" s="38">
        <f t="shared" si="611"/>
        <v>0</v>
      </c>
      <c r="S226" s="38">
        <f t="shared" si="611"/>
        <v>0</v>
      </c>
      <c r="T226" s="38">
        <f t="shared" si="611"/>
        <v>0</v>
      </c>
      <c r="U226" s="38">
        <f t="shared" si="611"/>
        <v>0</v>
      </c>
      <c r="V226" s="38">
        <f t="shared" si="611"/>
        <v>0</v>
      </c>
      <c r="W226" s="38">
        <f t="shared" si="611"/>
        <v>0</v>
      </c>
    </row>
    <row r="227" spans="1:23" hidden="1" outlineLevel="1" x14ac:dyDescent="0.25">
      <c r="A227" s="98" t="s">
        <v>134</v>
      </c>
      <c r="B227" s="92">
        <f t="shared" ref="B227" si="612">IF(OR(B231&lt;=$B212,$B213&lt;=B225,B231&lt;=B225),0,(IF(B231&lt;$B213,(ABS(B225-B231)),(ABS(B225-$B213)))))</f>
        <v>0</v>
      </c>
      <c r="C227" s="92">
        <f>IF(OR(C231&lt;=$B212,$B213&lt;=C225,C231&lt;=C225),0,(IF(C231&lt;$B213,(ABS(C225-C231)),(ABS(C225-$B213)))))</f>
        <v>0</v>
      </c>
      <c r="D227" s="92">
        <f t="shared" ref="D227:L227" si="613">IF(OR(D231&lt;=$B212,$B213&lt;=D225,D231&lt;=D225),0,(IF(D231&lt;$B213,(ABS(D225-D231)),(ABS(D225-$B213)))))</f>
        <v>0</v>
      </c>
      <c r="E227" s="92">
        <f t="shared" si="613"/>
        <v>0</v>
      </c>
      <c r="F227" s="92">
        <f t="shared" si="613"/>
        <v>0</v>
      </c>
      <c r="G227" s="92">
        <f t="shared" si="613"/>
        <v>0</v>
      </c>
      <c r="H227" s="92">
        <f t="shared" si="613"/>
        <v>0</v>
      </c>
      <c r="I227" s="92">
        <f t="shared" si="613"/>
        <v>0</v>
      </c>
      <c r="J227" s="92">
        <f t="shared" si="613"/>
        <v>0</v>
      </c>
      <c r="K227" s="92">
        <f t="shared" si="613"/>
        <v>0</v>
      </c>
      <c r="L227" s="92">
        <f t="shared" si="613"/>
        <v>0</v>
      </c>
      <c r="O227" s="98" t="s">
        <v>134</v>
      </c>
      <c r="P227" s="92">
        <f t="shared" ref="P227" si="614">IF(OR(P231&lt;=$B212,$B213&lt;=P225,P231&lt;=P225),0,(IF(P231&lt;$B213,(ABS(P225-P231)),(ABS(P225-$B213)))))</f>
        <v>0</v>
      </c>
      <c r="Q227" s="92">
        <f>IF(OR(Q231&lt;=$P212,$P213&lt;=Q225,Q231&lt;=Q225),0,(IF(Q231&lt;$P213,(ABS(Q225-Q231)),(ABS(Q225-$P213)))))</f>
        <v>0</v>
      </c>
      <c r="R227" s="92">
        <f t="shared" ref="R227:W227" si="615">IF(OR(R231&lt;=$P212,$P213&lt;=R225,R231&lt;=R225),0,(IF(R231&lt;$P213,(ABS(R225-R231)),(ABS(R225-$P213)))))</f>
        <v>0</v>
      </c>
      <c r="S227" s="92">
        <f t="shared" si="615"/>
        <v>0</v>
      </c>
      <c r="T227" s="92">
        <f t="shared" si="615"/>
        <v>0</v>
      </c>
      <c r="U227" s="92">
        <f t="shared" si="615"/>
        <v>0</v>
      </c>
      <c r="V227" s="92">
        <f t="shared" si="615"/>
        <v>0</v>
      </c>
      <c r="W227" s="92">
        <f t="shared" si="615"/>
        <v>0</v>
      </c>
    </row>
    <row r="228" spans="1:23" hidden="1" outlineLevel="1" x14ac:dyDescent="0.25">
      <c r="A228" s="57" t="s">
        <v>166</v>
      </c>
      <c r="B228" s="58">
        <f>IFERROR(((B226/B$18*B227)),0)</f>
        <v>0</v>
      </c>
      <c r="C228" s="58">
        <f>IFERROR(((C226/C$18*C227)),0)</f>
        <v>0</v>
      </c>
      <c r="D228" s="58">
        <f t="shared" ref="D228:L228" si="616">IFERROR(((D226/D$18*D227)),0)</f>
        <v>0</v>
      </c>
      <c r="E228" s="58">
        <f t="shared" si="616"/>
        <v>0</v>
      </c>
      <c r="F228" s="58">
        <f t="shared" si="616"/>
        <v>0</v>
      </c>
      <c r="G228" s="58">
        <f t="shared" si="616"/>
        <v>0</v>
      </c>
      <c r="H228" s="58">
        <f t="shared" si="616"/>
        <v>0</v>
      </c>
      <c r="I228" s="58">
        <f t="shared" si="616"/>
        <v>0</v>
      </c>
      <c r="J228" s="58">
        <f t="shared" si="616"/>
        <v>0</v>
      </c>
      <c r="K228" s="58">
        <f t="shared" si="616"/>
        <v>0</v>
      </c>
      <c r="L228" s="58">
        <f t="shared" si="616"/>
        <v>0</v>
      </c>
      <c r="O228" s="57" t="s">
        <v>166</v>
      </c>
      <c r="P228" s="58">
        <f>IF(P227&lt;&gt;0,P226,0)</f>
        <v>0</v>
      </c>
      <c r="Q228" s="58">
        <f>IF(Q227&lt;&gt;0,Q226,0)</f>
        <v>0</v>
      </c>
      <c r="R228" s="58">
        <f t="shared" ref="R228" si="617">IF(R227&lt;&gt;0,R226,0)</f>
        <v>0</v>
      </c>
      <c r="S228" s="58">
        <f t="shared" ref="S228" si="618">IF(S227&lt;&gt;0,S226,0)</f>
        <v>0</v>
      </c>
      <c r="T228" s="58">
        <f t="shared" ref="T228" si="619">IF(T227&lt;&gt;0,T226,0)</f>
        <v>0</v>
      </c>
      <c r="U228" s="58">
        <f t="shared" ref="U228" si="620">IF(U227&lt;&gt;0,U226,0)</f>
        <v>0</v>
      </c>
      <c r="V228" s="58">
        <f t="shared" ref="V228" si="621">IF(V227&lt;&gt;0,V226,0)</f>
        <v>0</v>
      </c>
      <c r="W228" s="58">
        <f t="shared" ref="W228" si="622">IF(W227&lt;&gt;0,W226,0)</f>
        <v>0</v>
      </c>
    </row>
    <row r="229" spans="1:23" hidden="1" outlineLevel="1" x14ac:dyDescent="0.25">
      <c r="A229" s="57" t="s">
        <v>165</v>
      </c>
      <c r="B229" s="58">
        <f>IF(B228=0,0,(IF(AND((((B228/26.089)*2)*0.175)&lt;1370.3),((B228/26.089)*2)*0.175,1370.3)))/2</f>
        <v>0</v>
      </c>
      <c r="C229" s="58">
        <f t="shared" ref="C229" si="623">IF(C228=0,0,(IF(AND((((C228/26.089)*2)*0.175)&lt;1370.3),((C228/26.089)*2)*0.175,1370.3)))/2</f>
        <v>0</v>
      </c>
      <c r="D229" s="58">
        <f t="shared" ref="D229" si="624">IF(D228=0,0,(IF(AND((((D228/26.089)*2)*0.175)&lt;1370.3),((D228/26.089)*2)*0.175,1370.3)))/2</f>
        <v>0</v>
      </c>
      <c r="E229" s="58">
        <f t="shared" ref="E229" si="625">IF(E228=0,0,(IF(AND((((E228/26.089)*2)*0.175)&lt;1370.3),((E228/26.089)*2)*0.175,1370.3)))/2</f>
        <v>0</v>
      </c>
      <c r="F229" s="58">
        <f t="shared" ref="F229" si="626">IF(F228=0,0,(IF(AND((((F228/26.089)*2)*0.175)&lt;1370.3),((F228/26.089)*2)*0.175,1370.3)))/2</f>
        <v>0</v>
      </c>
      <c r="G229" s="58">
        <f t="shared" ref="G229" si="627">IF(G228=0,0,(IF(AND((((G228/26.089)*2)*0.175)&lt;1370.3),((G228/26.089)*2)*0.175,1370.3)))/2</f>
        <v>0</v>
      </c>
      <c r="H229" s="58">
        <f t="shared" ref="H229" si="628">IF(H228=0,0,(IF(AND((((H228/26.089)*2)*0.175)&lt;1370.3),((H228/26.089)*2)*0.175,1370.3)))/2</f>
        <v>0</v>
      </c>
      <c r="I229" s="58">
        <f t="shared" ref="I229" si="629">IF(I228=0,0,(IF(AND((((I228/26.089)*2)*0.175)&lt;1370.3),((I228/26.089)*2)*0.175,1370.3)))/2</f>
        <v>0</v>
      </c>
      <c r="J229" s="58">
        <f t="shared" ref="J229" si="630">IF(J228=0,0,(IF(AND((((J228/26.089)*2)*0.175)&lt;1370.3),((J228/26.089)*2)*0.175,1370.3)))/2</f>
        <v>0</v>
      </c>
      <c r="K229" s="58">
        <f t="shared" ref="K229" si="631">IF(K228=0,0,(IF(AND((((K228/26.089)*2)*0.175)&lt;1370.3),((K228/26.089)*2)*0.175,1370.3)))/2</f>
        <v>0</v>
      </c>
      <c r="L229" s="58">
        <f t="shared" ref="L229" si="632">IF(L228=0,0,(IF(AND((((L228/26.089)*2)*0.175)&lt;1370.3),((L228/26.089)*2)*0.175,1370.3)))/2</f>
        <v>0</v>
      </c>
      <c r="O229" s="57" t="s">
        <v>165</v>
      </c>
      <c r="P229" s="58"/>
      <c r="Q229" s="58"/>
      <c r="R229" s="58"/>
      <c r="S229" s="58"/>
      <c r="T229" s="58"/>
      <c r="U229" s="58"/>
      <c r="V229" s="58"/>
      <c r="W229" s="58"/>
    </row>
    <row r="230" spans="1:23" hidden="1" outlineLevel="1" x14ac:dyDescent="0.25">
      <c r="A230" s="98"/>
      <c r="B230" s="99"/>
      <c r="C230" s="99"/>
      <c r="D230" s="99"/>
      <c r="E230" s="99"/>
      <c r="F230" s="99"/>
      <c r="G230" s="99"/>
      <c r="H230" s="99"/>
      <c r="I230" s="99"/>
      <c r="J230" s="99"/>
      <c r="K230" s="99"/>
      <c r="L230" s="99"/>
      <c r="O230" s="98"/>
      <c r="P230" s="99"/>
      <c r="Q230" s="99"/>
      <c r="R230" s="99"/>
      <c r="S230" s="99"/>
      <c r="T230" s="99"/>
      <c r="U230" s="99"/>
      <c r="V230" s="99"/>
      <c r="W230" s="99"/>
    </row>
    <row r="231" spans="1:23" hidden="1" outlineLevel="1" x14ac:dyDescent="0.25">
      <c r="A231" s="98" t="s">
        <v>187</v>
      </c>
      <c r="B231" s="93">
        <f>IF(B219&lt;=((DATE(YEAR(B212),7,1))),(DATE(YEAR(B225),MONTH($B$16),DAY($B$16))),(DATE(YEAR(B225)+1,MONTH($B$16),DAY($B$16))))</f>
        <v>43283</v>
      </c>
      <c r="C231" s="93">
        <f t="shared" ref="C231" si="633">(DATE(YEAR(B231)+1,MONTH(B231),DAY(B231)))</f>
        <v>43648</v>
      </c>
      <c r="D231" s="93">
        <f t="shared" ref="D231" si="634">(DATE(YEAR(C231)+1,MONTH(C231),DAY(C231)))</f>
        <v>44014</v>
      </c>
      <c r="E231" s="93">
        <f t="shared" ref="E231" si="635">(DATE(YEAR(D231)+1,MONTH(D231),DAY(D231)))</f>
        <v>44379</v>
      </c>
      <c r="F231" s="93">
        <f t="shared" ref="F231" si="636">(DATE(YEAR(E231)+1,MONTH(E231),DAY(E231)))</f>
        <v>44744</v>
      </c>
      <c r="G231" s="93">
        <f t="shared" ref="G231" si="637">(DATE(YEAR(F231)+1,MONTH(F231),DAY(F231)))</f>
        <v>45109</v>
      </c>
      <c r="H231" s="93">
        <f t="shared" ref="H231" si="638">(DATE(YEAR(G231)+1,MONTH(G231),DAY(G231)))</f>
        <v>45475</v>
      </c>
      <c r="I231" s="93">
        <f t="shared" ref="I231" si="639">(DATE(YEAR(H231)+1,MONTH(H231),DAY(H231)))</f>
        <v>45840</v>
      </c>
      <c r="J231" s="93">
        <f t="shared" ref="J231" si="640">(DATE(YEAR(I231)+1,MONTH(I231),DAY(I231)))</f>
        <v>46205</v>
      </c>
      <c r="K231" s="93">
        <f t="shared" ref="K231" si="641">(DATE(YEAR(J231)+1,MONTH(J231),DAY(J231)))</f>
        <v>46570</v>
      </c>
      <c r="L231" s="93">
        <f t="shared" ref="L231" si="642">(DATE(YEAR(K231)+1,MONTH(K231),DAY(K231)))</f>
        <v>46936</v>
      </c>
      <c r="O231" s="98" t="s">
        <v>187</v>
      </c>
      <c r="P231" s="93">
        <f>IF(P219&lt;=((DATE(YEAR(P212),7,1))),(DATE(YEAR(P225),MONTH($B$16),DAY($B$16))),(DATE(YEAR(P225)+1,MONTH($B$16),DAY($B$16))))</f>
        <v>43283</v>
      </c>
      <c r="Q231" s="93">
        <f t="shared" ref="Q231" si="643">(DATE(YEAR(P231)+1,MONTH(P231),DAY(P231)))</f>
        <v>43648</v>
      </c>
      <c r="R231" s="93">
        <f t="shared" ref="R231" si="644">(DATE(YEAR(Q231)+1,MONTH(Q231),DAY(Q231)))</f>
        <v>44014</v>
      </c>
      <c r="S231" s="93">
        <f t="shared" ref="S231" si="645">(DATE(YEAR(R231)+1,MONTH(R231),DAY(R231)))</f>
        <v>44379</v>
      </c>
      <c r="T231" s="93">
        <f t="shared" ref="T231" si="646">(DATE(YEAR(S231)+1,MONTH(S231),DAY(S231)))</f>
        <v>44744</v>
      </c>
      <c r="U231" s="93">
        <f t="shared" ref="U231" si="647">(DATE(YEAR(T231)+1,MONTH(T231),DAY(T231)))</f>
        <v>45109</v>
      </c>
      <c r="V231" s="93">
        <f t="shared" ref="V231" si="648">(DATE(YEAR(U231)+1,MONTH(U231),DAY(U231)))</f>
        <v>45475</v>
      </c>
      <c r="W231" s="93">
        <f t="shared" ref="W231" si="649">(DATE(YEAR(V231)+1,MONTH(V231),DAY(V231)))</f>
        <v>45840</v>
      </c>
    </row>
    <row r="232" spans="1:23" hidden="1" outlineLevel="1" x14ac:dyDescent="0.25">
      <c r="A232" s="98" t="s">
        <v>133</v>
      </c>
      <c r="B232" s="38" t="e">
        <f>VLOOKUP((IF(B225&lt;B231,B216,B216)),(IF('4.ACU Salaries '!I168="Casual (16.5%)",('Salary Schedule'!$A$67:$I$184),('Salary Schedule'!$A$4:$I$64))),(HLOOKUP('6. Staff Calculations'!B$15,'Salary Schedule'!$B$4:$I$5,2,FALSE)),FALSE)*1.03</f>
        <v>#N/A</v>
      </c>
      <c r="C232" s="38" t="e">
        <f>VLOOKUP((IF(C225&lt;C231,C216,B216)),(IF(OR('4.ACU Salaries '!$I$12="Casual (16.5%)",'4.ACU Salaries '!$I$12="Casual (30%)"),('Salary Schedule'!$A$67:$I$184),('Salary Schedule'!$A$5:$I$64))),(HLOOKUP('6. Staff Calculations'!C$15,'Salary Schedule'!$B$4:$I$5,2,FALSE)),FALSE)</f>
        <v>#N/A</v>
      </c>
      <c r="D232" s="38" t="e">
        <f>VLOOKUP((IF(D225&lt;D231,D216,C216)),(IF(OR('4.ACU Salaries '!$I$12="Casual (16.5%)",'4.ACU Salaries '!$I$12="Casual (30%)"),('Salary Schedule'!$A$67:$I$184),('Salary Schedule'!$A$5:$I$64))),(HLOOKUP('6. Staff Calculations'!D$15,'Salary Schedule'!$B$4:$I$5,2,FALSE)),FALSE)</f>
        <v>#N/A</v>
      </c>
      <c r="E232" s="38" t="e">
        <f>VLOOKUP((IF(E225&lt;E231,E216,D216)),(IF(OR('4.ACU Salaries '!$I$12="Casual (16.5%)",'4.ACU Salaries '!$I$12="Casual (30%)"),('Salary Schedule'!$A$67:$I$184),('Salary Schedule'!$A$5:$I$64))),(HLOOKUP('6. Staff Calculations'!E$15,'Salary Schedule'!$B$4:$I$5,2,FALSE)),FALSE)</f>
        <v>#N/A</v>
      </c>
      <c r="F232" s="38" t="e">
        <f>VLOOKUP((IF(F225&lt;F231,F216,E216)),(IF(OR('4.ACU Salaries '!$I$12="Casual (16.5%)",'4.ACU Salaries '!$I$12="Casual (30%)"),('Salary Schedule'!$A$67:$I$184),('Salary Schedule'!$A$5:$I$64))),(HLOOKUP('6. Staff Calculations'!F$15,'Salary Schedule'!$B$4:$I$5,2,FALSE)),FALSE)</f>
        <v>#N/A</v>
      </c>
      <c r="G232" s="38" t="e">
        <f>VLOOKUP((IF(G225&lt;G231,G216,F216)),(IF(OR('4.ACU Salaries '!$I$12="Casual (16.5%)",'4.ACU Salaries '!$I$12="Casual (30%)"),('Salary Schedule'!$A$67:$M$184),('Salary Schedule'!$A$5:$M$64))),(HLOOKUP('6. Staff Calculations'!G$15,'Salary Schedule'!$B$4:$M$5,2,FALSE)),FALSE)</f>
        <v>#N/A</v>
      </c>
      <c r="H232" s="38" t="e">
        <f>VLOOKUP((IF(H225&lt;H231,H216,G216)),(IF(OR('4.ACU Salaries '!$I$12="Casual (16.5%)",'4.ACU Salaries '!$I$12="Casual (30%)"),('Salary Schedule'!$A$67:$M$184),('Salary Schedule'!$A$5:$M$64))),(HLOOKUP('6. Staff Calculations'!H$15,'Salary Schedule'!$B$4:$M$5,2,FALSE)),FALSE)</f>
        <v>#N/A</v>
      </c>
      <c r="I232" s="38" t="e">
        <f>VLOOKUP((IF(I225&lt;I231,I216,H216)),(IF(OR('4.ACU Salaries '!$I$12="Casual (16.5%)",'4.ACU Salaries '!$I$12="Casual (30%)"),('Salary Schedule'!$A$67:$M$184),('Salary Schedule'!$A$5:$M$64))),(HLOOKUP('6. Staff Calculations'!I$15,'Salary Schedule'!$B$4:$M$5,2,FALSE)),FALSE)</f>
        <v>#N/A</v>
      </c>
      <c r="J232" s="38" t="e">
        <f>VLOOKUP((IF(J225&lt;J231,J216,I216)),(IF(OR('4.ACU Salaries '!$I$12="Casual (16.5%)",'4.ACU Salaries '!$I$12="Casual (30%)"),('Salary Schedule'!$A$67:$M$184),('Salary Schedule'!$A$5:$M$64))),(HLOOKUP('6. Staff Calculations'!J$15,'Salary Schedule'!$B$4:$M$5,2,FALSE)),FALSE)</f>
        <v>#N/A</v>
      </c>
      <c r="K232" s="38" t="e">
        <f>VLOOKUP((IF(K225&lt;K231,K216,J216)),(IF(OR('4.ACU Salaries '!$I$12="Casual (16.5%)",'4.ACU Salaries '!$I$12="Casual (30%)"),('Salary Schedule'!$A$67:$M$184),('Salary Schedule'!$A$5:$M$64))),(HLOOKUP('6. Staff Calculations'!K$15,'Salary Schedule'!$B$4:$M$5,2,FALSE)),FALSE)</f>
        <v>#N/A</v>
      </c>
      <c r="L232" s="38" t="e">
        <f>VLOOKUP((IF(L225&lt;L231,L216,K216)),(IF(OR('4.ACU Salaries '!$I$12="Casual (16.5%)",'4.ACU Salaries '!$I$12="Casual (30%)"),('Salary Schedule'!$A$67:$M$184),('Salary Schedule'!$A$5:$M$64))),(HLOOKUP('6. Staff Calculations'!L$15,'Salary Schedule'!$B$4:$M$5,2,FALSE)),FALSE)</f>
        <v>#N/A</v>
      </c>
      <c r="O232" s="98" t="s">
        <v>133</v>
      </c>
      <c r="P232" s="38"/>
      <c r="Q232" s="38"/>
      <c r="R232" s="38"/>
      <c r="S232" s="38"/>
      <c r="T232" s="38"/>
      <c r="U232" s="38"/>
      <c r="V232" s="38"/>
      <c r="W232" s="38"/>
    </row>
    <row r="233" spans="1:23" hidden="1" outlineLevel="1" x14ac:dyDescent="0.25">
      <c r="A233" s="98" t="s">
        <v>134</v>
      </c>
      <c r="B233" s="92">
        <f t="shared" ref="B233" si="650">IF(OR(B231&lt;=$B212,$B213&lt;=B231),0,(IF(B237&lt;$B213,(IF(B237&lt;=B231,(ABS(B231-B243)),(ABS(B231-B237)))),(ABS(B231-$B213)))))</f>
        <v>0</v>
      </c>
      <c r="C233" s="92">
        <f>IF(OR(C231&lt;=$B212,$B213&lt;=C231),0,(IF(C237&lt;$B213,(IF(C237&lt;=C231,(ABS(C231-C243)),(ABS(C231-C237)))),(ABS(C231-$B213)))))</f>
        <v>0</v>
      </c>
      <c r="D233" s="92">
        <f t="shared" ref="D233:L233" si="651">IF(OR(D231&lt;=$B212,$B213&lt;=D231),0,(IF(D237&lt;$B213,(IF(D237&lt;=D231,(ABS(D231-D243)),(ABS(D231-D237)))),(ABS(D231-$B213)))))</f>
        <v>0</v>
      </c>
      <c r="E233" s="92">
        <f t="shared" si="651"/>
        <v>0</v>
      </c>
      <c r="F233" s="92">
        <f t="shared" si="651"/>
        <v>0</v>
      </c>
      <c r="G233" s="92">
        <f t="shared" si="651"/>
        <v>0</v>
      </c>
      <c r="H233" s="92">
        <f t="shared" si="651"/>
        <v>0</v>
      </c>
      <c r="I233" s="92">
        <f t="shared" si="651"/>
        <v>0</v>
      </c>
      <c r="J233" s="92">
        <f t="shared" si="651"/>
        <v>0</v>
      </c>
      <c r="K233" s="92">
        <f t="shared" si="651"/>
        <v>0</v>
      </c>
      <c r="L233" s="92">
        <f t="shared" si="651"/>
        <v>0</v>
      </c>
      <c r="O233" s="98" t="s">
        <v>134</v>
      </c>
      <c r="P233" s="92"/>
      <c r="Q233" s="92"/>
      <c r="R233" s="92"/>
      <c r="S233" s="92"/>
      <c r="T233" s="92"/>
      <c r="U233" s="92"/>
      <c r="V233" s="92"/>
      <c r="W233" s="92"/>
    </row>
    <row r="234" spans="1:23" hidden="1" outlineLevel="1" x14ac:dyDescent="0.25">
      <c r="A234" s="57" t="s">
        <v>166</v>
      </c>
      <c r="B234" s="58">
        <f t="shared" ref="B234" si="652">IFERROR(((B232/B$18*B233)),0)</f>
        <v>0</v>
      </c>
      <c r="C234" s="58">
        <f>IFERROR(((C232/C$18*C233)),0)</f>
        <v>0</v>
      </c>
      <c r="D234" s="58">
        <f t="shared" ref="D234:L234" si="653">IFERROR(((D232/D$18*D233)),0)</f>
        <v>0</v>
      </c>
      <c r="E234" s="58">
        <f t="shared" si="653"/>
        <v>0</v>
      </c>
      <c r="F234" s="58">
        <f t="shared" si="653"/>
        <v>0</v>
      </c>
      <c r="G234" s="58">
        <f t="shared" si="653"/>
        <v>0</v>
      </c>
      <c r="H234" s="58">
        <f t="shared" si="653"/>
        <v>0</v>
      </c>
      <c r="I234" s="58">
        <f t="shared" si="653"/>
        <v>0</v>
      </c>
      <c r="J234" s="58">
        <f t="shared" si="653"/>
        <v>0</v>
      </c>
      <c r="K234" s="58">
        <f t="shared" si="653"/>
        <v>0</v>
      </c>
      <c r="L234" s="58">
        <f t="shared" si="653"/>
        <v>0</v>
      </c>
      <c r="O234" s="57" t="s">
        <v>166</v>
      </c>
      <c r="P234" s="58"/>
      <c r="Q234" s="58"/>
      <c r="R234" s="58"/>
      <c r="S234" s="58"/>
      <c r="T234" s="58"/>
      <c r="U234" s="58"/>
      <c r="V234" s="58"/>
      <c r="W234" s="58"/>
    </row>
    <row r="235" spans="1:23" hidden="1" outlineLevel="1" x14ac:dyDescent="0.25">
      <c r="A235" s="57" t="s">
        <v>165</v>
      </c>
      <c r="B235" s="58">
        <f>IF(B234=0,0,(IF(AND((((B234/26.089)*2)*0.175)&lt;1370.3),((B234/26.089)*2)*0.175,1370.3)))/2</f>
        <v>0</v>
      </c>
      <c r="C235" s="58">
        <f t="shared" ref="C235" si="654">IF(C234=0,0,(IF(AND((((C234/26.089)*2)*0.175)&lt;1370.3),((C234/26.089)*2)*0.175,1370.3)))/2</f>
        <v>0</v>
      </c>
      <c r="D235" s="58">
        <f t="shared" ref="D235" si="655">IF(D234=0,0,(IF(AND((((D234/26.089)*2)*0.175)&lt;1370.3),((D234/26.089)*2)*0.175,1370.3)))/2</f>
        <v>0</v>
      </c>
      <c r="E235" s="58">
        <f t="shared" ref="E235" si="656">IF(E234=0,0,(IF(AND((((E234/26.089)*2)*0.175)&lt;1370.3),((E234/26.089)*2)*0.175,1370.3)))/2</f>
        <v>0</v>
      </c>
      <c r="F235" s="58">
        <f t="shared" ref="F235" si="657">IF(F234=0,0,(IF(AND((((F234/26.089)*2)*0.175)&lt;1370.3),((F234/26.089)*2)*0.175,1370.3)))/2</f>
        <v>0</v>
      </c>
      <c r="G235" s="58">
        <f t="shared" ref="G235" si="658">IF(G234=0,0,(IF(AND((((G234/26.089)*2)*0.175)&lt;1370.3),((G234/26.089)*2)*0.175,1370.3)))/2</f>
        <v>0</v>
      </c>
      <c r="H235" s="58">
        <f t="shared" ref="H235" si="659">IF(H234=0,0,(IF(AND((((H234/26.089)*2)*0.175)&lt;1370.3),((H234/26.089)*2)*0.175,1370.3)))/2</f>
        <v>0</v>
      </c>
      <c r="I235" s="58">
        <f t="shared" ref="I235" si="660">IF(I234=0,0,(IF(AND((((I234/26.089)*2)*0.175)&lt;1370.3),((I234/26.089)*2)*0.175,1370.3)))/2</f>
        <v>0</v>
      </c>
      <c r="J235" s="58">
        <f t="shared" ref="J235" si="661">IF(J234=0,0,(IF(AND((((J234/26.089)*2)*0.175)&lt;1370.3),((J234/26.089)*2)*0.175,1370.3)))/2</f>
        <v>0</v>
      </c>
      <c r="K235" s="58">
        <f t="shared" ref="K235" si="662">IF(K234=0,0,(IF(AND((((K234/26.089)*2)*0.175)&lt;1370.3),((K234/26.089)*2)*0.175,1370.3)))/2</f>
        <v>0</v>
      </c>
      <c r="L235" s="58">
        <f t="shared" ref="L235" si="663">IF(L234=0,0,(IF(AND((((L234/26.089)*2)*0.175)&lt;1370.3),((L234/26.089)*2)*0.175,1370.3)))/2</f>
        <v>0</v>
      </c>
      <c r="O235" s="57" t="s">
        <v>165</v>
      </c>
      <c r="P235" s="58"/>
      <c r="Q235" s="58"/>
      <c r="R235" s="58"/>
      <c r="S235" s="58"/>
      <c r="T235" s="58"/>
      <c r="U235" s="58"/>
      <c r="V235" s="58"/>
      <c r="W235" s="58"/>
    </row>
    <row r="236" spans="1:23" hidden="1" outlineLevel="1" x14ac:dyDescent="0.25">
      <c r="A236" s="98"/>
      <c r="B236" s="38"/>
      <c r="C236" s="38"/>
      <c r="D236" s="38"/>
      <c r="E236" s="38"/>
      <c r="F236" s="38"/>
      <c r="G236" s="38"/>
      <c r="H236" s="38"/>
      <c r="I236" s="38"/>
      <c r="J236" s="38"/>
      <c r="K236" s="38"/>
      <c r="L236" s="38"/>
      <c r="O236" s="98"/>
      <c r="P236" s="38"/>
      <c r="Q236" s="38"/>
      <c r="R236" s="38"/>
      <c r="S236" s="38"/>
      <c r="T236" s="38"/>
      <c r="U236" s="38"/>
      <c r="V236" s="38"/>
      <c r="W236" s="38"/>
    </row>
    <row r="237" spans="1:23" hidden="1" outlineLevel="1" x14ac:dyDescent="0.25">
      <c r="A237" s="98" t="s">
        <v>135</v>
      </c>
      <c r="B237" s="93">
        <f t="shared" ref="B237:L237" si="664">B225</f>
        <v>43100</v>
      </c>
      <c r="C237" s="93">
        <f t="shared" si="664"/>
        <v>43100</v>
      </c>
      <c r="D237" s="93">
        <f t="shared" si="664"/>
        <v>43100</v>
      </c>
      <c r="E237" s="93">
        <f t="shared" si="664"/>
        <v>43100</v>
      </c>
      <c r="F237" s="93">
        <f t="shared" si="664"/>
        <v>43100</v>
      </c>
      <c r="G237" s="93">
        <f t="shared" si="664"/>
        <v>43100</v>
      </c>
      <c r="H237" s="93">
        <f t="shared" si="664"/>
        <v>43100</v>
      </c>
      <c r="I237" s="93">
        <f t="shared" si="664"/>
        <v>43100</v>
      </c>
      <c r="J237" s="93">
        <f t="shared" si="664"/>
        <v>43100</v>
      </c>
      <c r="K237" s="93">
        <f t="shared" si="664"/>
        <v>43100</v>
      </c>
      <c r="L237" s="93">
        <f t="shared" si="664"/>
        <v>43100</v>
      </c>
      <c r="O237" s="98" t="s">
        <v>135</v>
      </c>
      <c r="P237" s="93">
        <f t="shared" ref="P237:W237" si="665">P225</f>
        <v>43100</v>
      </c>
      <c r="Q237" s="93">
        <f t="shared" si="665"/>
        <v>43100</v>
      </c>
      <c r="R237" s="93">
        <f t="shared" si="665"/>
        <v>43100</v>
      </c>
      <c r="S237" s="93">
        <f t="shared" si="665"/>
        <v>43100</v>
      </c>
      <c r="T237" s="93">
        <f t="shared" si="665"/>
        <v>43100</v>
      </c>
      <c r="U237" s="93">
        <f t="shared" si="665"/>
        <v>43100</v>
      </c>
      <c r="V237" s="93">
        <f t="shared" si="665"/>
        <v>43100</v>
      </c>
      <c r="W237" s="93">
        <f t="shared" si="665"/>
        <v>43100</v>
      </c>
    </row>
    <row r="238" spans="1:23" hidden="1" outlineLevel="1" x14ac:dyDescent="0.25">
      <c r="A238" s="98" t="s">
        <v>133</v>
      </c>
      <c r="B238" s="38" t="e">
        <f>B232</f>
        <v>#N/A</v>
      </c>
      <c r="C238" s="38" t="e">
        <f>VLOOKUP(C216,(IF(OR('4.ACU Salaries '!$I$12="Casual (16.5%)",'4.ACU Salaries '!$I$12="Casual (30%)"),('Salary Schedule'!$A$67:$I$184),('Salary Schedule'!$A$5:$I$64))),((HLOOKUP(C$15,'Salary Schedule'!$B$4:$I$5,2,FALSE))),FALSE)</f>
        <v>#N/A</v>
      </c>
      <c r="D238" s="38" t="e">
        <f>VLOOKUP(D216,(IF(OR('4.ACU Salaries '!$I$12="Casual (16.5%)",'4.ACU Salaries '!$I$12="Casual (30%)"),('Salary Schedule'!$A$67:$I$184),('Salary Schedule'!$A$5:$I$64))),((HLOOKUP(D$15,'Salary Schedule'!$B$4:$I$5,2,FALSE))),FALSE)</f>
        <v>#N/A</v>
      </c>
      <c r="E238" s="38" t="e">
        <f>VLOOKUP(E216,(IF(OR('4.ACU Salaries '!$I$12="Casual (16.5%)",'4.ACU Salaries '!$I$12="Casual (30%)"),('Salary Schedule'!$A$67:$I$184),('Salary Schedule'!$A$5:$I$64))),((HLOOKUP(E$15,'Salary Schedule'!$B$4:$I$5,2,FALSE))),FALSE)</f>
        <v>#N/A</v>
      </c>
      <c r="F238" s="38" t="e">
        <f>VLOOKUP(F216,(IF(OR('4.ACU Salaries '!$I$12="Casual (16.5%)",'4.ACU Salaries '!$I$12="Casual (30%)"),('Salary Schedule'!$A$67:$I$184),('Salary Schedule'!$A$5:$I$64))),((HLOOKUP(F$15,'Salary Schedule'!$B$4:$I$5,2,FALSE))),FALSE)</f>
        <v>#N/A</v>
      </c>
      <c r="G238" s="38" t="e">
        <f>VLOOKUP(G216,(IF(OR('4.ACU Salaries '!$I$12="Casual (16.5%)",'4.ACU Salaries '!$I$12="Casual (30%)"),('Salary Schedule'!$A$67:$M$184),('Salary Schedule'!$A$5:$M$64))),((HLOOKUP(G$15,'Salary Schedule'!$B$4:$M$5,2,FALSE))),FALSE)</f>
        <v>#N/A</v>
      </c>
      <c r="H238" s="38" t="e">
        <f>VLOOKUP(H216,(IF(OR('4.ACU Salaries '!$I$12="Casual (16.5%)",'4.ACU Salaries '!$I$12="Casual (30%)"),('Salary Schedule'!$A$67:$M$184),('Salary Schedule'!$A$5:$M$64))),((HLOOKUP(H$15,'Salary Schedule'!$B$4:$M$5,2,FALSE))),FALSE)</f>
        <v>#N/A</v>
      </c>
      <c r="I238" s="38" t="e">
        <f>VLOOKUP(I216,(IF(OR('4.ACU Salaries '!$I$12="Casual (16.5%)",'4.ACU Salaries '!$I$12="Casual (30%)"),('Salary Schedule'!$A$67:$M$184),('Salary Schedule'!$A$5:$M$64))),((HLOOKUP(I$15,'Salary Schedule'!$B$4:$M$5,2,FALSE))),FALSE)</f>
        <v>#N/A</v>
      </c>
      <c r="J238" s="38" t="e">
        <f>VLOOKUP(J216,(IF(OR('4.ACU Salaries '!$I$12="Casual (16.5%)",'4.ACU Salaries '!$I$12="Casual (30%)"),('Salary Schedule'!$A$67:$M$184),('Salary Schedule'!$A$5:$M$64))),((HLOOKUP(J$15,'Salary Schedule'!$B$4:$M$5,2,FALSE))),FALSE)</f>
        <v>#N/A</v>
      </c>
      <c r="K238" s="38" t="e">
        <f>VLOOKUP(K216,(IF(OR('4.ACU Salaries '!$I$12="Casual (16.5%)",'4.ACU Salaries '!$I$12="Casual (30%)"),('Salary Schedule'!$A$67:$M$184),('Salary Schedule'!$A$5:$M$64))),((HLOOKUP(K$15,'Salary Schedule'!$B$4:$M$5,2,FALSE))),FALSE)</f>
        <v>#N/A</v>
      </c>
      <c r="L238" s="38" t="e">
        <f>VLOOKUP(L216,(IF(OR('4.ACU Salaries '!$I$12="Casual (16.5%)",'4.ACU Salaries '!$I$12="Casual (30%)"),('Salary Schedule'!$A$67:$M$184),('Salary Schedule'!$A$5:$M$64))),((HLOOKUP(L$15,'Salary Schedule'!$B$4:$M$5,2,FALSE))),FALSE)</f>
        <v>#N/A</v>
      </c>
      <c r="O238" s="98" t="s">
        <v>133</v>
      </c>
      <c r="P238" s="38"/>
      <c r="Q238" s="38"/>
      <c r="R238" s="38"/>
      <c r="S238" s="38"/>
      <c r="T238" s="38"/>
      <c r="U238" s="38"/>
      <c r="V238" s="38"/>
      <c r="W238" s="38"/>
    </row>
    <row r="239" spans="1:23" hidden="1" outlineLevel="1" x14ac:dyDescent="0.25">
      <c r="A239" s="98" t="s">
        <v>134</v>
      </c>
      <c r="B239" s="92">
        <f>IF(OR(B237&lt;B231,B237&lt;$B212,$B213&lt;=B237),0,(IF(B243&gt;$B213,(ABS(B237-$B213)),IF(B243&lt;C231,(ABS(B237-B243)),(ABS(B237-C231))))))</f>
        <v>0</v>
      </c>
      <c r="C239" s="92">
        <f t="shared" ref="C239" si="666">IF(OR(C237&lt;C231,C237&lt;$B212,$B213&lt;=C237),0,(IF(C243&gt;$B213,(ABS(C237-$B213)),IF(C243&lt;D231,(ABS(C237-C243)),(ABS(C237-D231))))))</f>
        <v>0</v>
      </c>
      <c r="D239" s="92">
        <f t="shared" ref="D239" si="667">IF(OR(D237&lt;D231,D237&lt;$B212,$B213&lt;=D237),0,(IF(D243&gt;$B213,(ABS(D237-$B213)),IF(D243&lt;E231,(ABS(D237-D243)),(ABS(D237-E231))))))</f>
        <v>0</v>
      </c>
      <c r="E239" s="92">
        <f t="shared" ref="E239" si="668">IF(OR(E237&lt;E231,E237&lt;$B212,$B213&lt;=E237),0,(IF(E243&gt;$B213,(ABS(E237-$B213)),IF(E243&lt;F231,(ABS(E237-E243)),(ABS(E237-F231))))))</f>
        <v>0</v>
      </c>
      <c r="F239" s="92">
        <f t="shared" ref="F239" si="669">IF(OR(F237&lt;F231,F237&lt;$B212,$B213&lt;=F237),0,(IF(F243&gt;$B213,(ABS(F237-$B213)),IF(F243&lt;G231,(ABS(F237-F243)),(ABS(F237-G231))))))</f>
        <v>0</v>
      </c>
      <c r="G239" s="92">
        <f t="shared" ref="G239" si="670">IF(OR(G237&lt;G231,G237&lt;$B212,$B213&lt;=G237),0,(IF(G243&gt;$B213,(ABS(G237-$B213)),IF(G243&lt;H231,(ABS(G237-G243)),(ABS(G237-H231))))))</f>
        <v>0</v>
      </c>
      <c r="H239" s="92">
        <f t="shared" ref="H239" si="671">IF(OR(H237&lt;H231,H237&lt;$B212,$B213&lt;=H237),0,(IF(H243&gt;$B213,(ABS(H237-$B213)),IF(H243&lt;I231,(ABS(H237-H243)),(ABS(H237-I231))))))</f>
        <v>0</v>
      </c>
      <c r="I239" s="92">
        <f t="shared" ref="I239" si="672">IF(OR(I237&lt;I231,I237&lt;$B212,$B213&lt;=I237),0,(IF(I243&gt;$B213,(ABS(I237-$B213)),IF(I243&lt;J231,(ABS(I237-I243)),(ABS(I237-J231))))))</f>
        <v>0</v>
      </c>
      <c r="J239" s="92">
        <f t="shared" ref="J239" si="673">IF(OR(J237&lt;J231,J237&lt;$B212,$B213&lt;=J237),0,(IF(J243&gt;$B213,(ABS(J237-$B213)),IF(J243&lt;K231,(ABS(J237-J243)),(ABS(J237-K231))))))</f>
        <v>0</v>
      </c>
      <c r="K239" s="92">
        <f t="shared" ref="K239" si="674">IF(OR(K237&lt;K231,K237&lt;$B212,$B213&lt;=K237),0,(IF(K243&gt;$B213,(ABS(K237-$B213)),IF(K243&lt;L231,(ABS(K237-K243)),(ABS(K237-L231))))))</f>
        <v>0</v>
      </c>
      <c r="L239" s="92">
        <f t="shared" ref="L239" si="675">IF(OR(L237&lt;L231,L237&lt;$B212,$B213&lt;=L237),0,(IF(L243&gt;$B213,(ABS(L237-$B213)),IF(L243&lt;M231,(ABS(L237-L243)),(ABS(L237-M231))))))</f>
        <v>0</v>
      </c>
      <c r="O239" s="98" t="s">
        <v>134</v>
      </c>
      <c r="P239" s="92"/>
      <c r="Q239" s="92"/>
      <c r="R239" s="92"/>
      <c r="S239" s="92"/>
      <c r="T239" s="92"/>
      <c r="U239" s="92"/>
      <c r="V239" s="92"/>
      <c r="W239" s="92"/>
    </row>
    <row r="240" spans="1:23" hidden="1" outlineLevel="1" x14ac:dyDescent="0.25">
      <c r="A240" s="57" t="s">
        <v>166</v>
      </c>
      <c r="B240" s="58">
        <f t="shared" ref="B240:L240" si="676">IFERROR(((B238/B$18*B239)),0)</f>
        <v>0</v>
      </c>
      <c r="C240" s="58">
        <f t="shared" si="676"/>
        <v>0</v>
      </c>
      <c r="D240" s="58">
        <f t="shared" si="676"/>
        <v>0</v>
      </c>
      <c r="E240" s="58">
        <f t="shared" si="676"/>
        <v>0</v>
      </c>
      <c r="F240" s="58">
        <f t="shared" si="676"/>
        <v>0</v>
      </c>
      <c r="G240" s="58">
        <f t="shared" si="676"/>
        <v>0</v>
      </c>
      <c r="H240" s="58">
        <f t="shared" si="676"/>
        <v>0</v>
      </c>
      <c r="I240" s="58">
        <f t="shared" si="676"/>
        <v>0</v>
      </c>
      <c r="J240" s="58">
        <f t="shared" si="676"/>
        <v>0</v>
      </c>
      <c r="K240" s="58">
        <f t="shared" si="676"/>
        <v>0</v>
      </c>
      <c r="L240" s="58">
        <f t="shared" si="676"/>
        <v>0</v>
      </c>
      <c r="O240" s="57" t="s">
        <v>166</v>
      </c>
      <c r="P240" s="58"/>
      <c r="Q240" s="58"/>
      <c r="R240" s="58"/>
      <c r="S240" s="58"/>
      <c r="T240" s="58"/>
      <c r="U240" s="58"/>
      <c r="V240" s="58"/>
      <c r="W240" s="58"/>
    </row>
    <row r="241" spans="1:23" hidden="1" outlineLevel="1" x14ac:dyDescent="0.25">
      <c r="A241" s="57" t="s">
        <v>165</v>
      </c>
      <c r="B241" s="58">
        <f>IF(B239=0,0,(IF(AND((((B240/26.089)*2)*0.175)&lt;1370.3),((B240/26.089)*2)*0.175,1370.3)))</f>
        <v>0</v>
      </c>
      <c r="C241" s="58">
        <f t="shared" ref="C241:L241" si="677">IF(C239=0,0,(IF(AND((((C240/26.089)*2)*0.175)&lt;1370.3),((C240/26.089)*2)*0.175,1370.3)))</f>
        <v>0</v>
      </c>
      <c r="D241" s="58">
        <f t="shared" si="677"/>
        <v>0</v>
      </c>
      <c r="E241" s="58">
        <f t="shared" si="677"/>
        <v>0</v>
      </c>
      <c r="F241" s="58">
        <f t="shared" si="677"/>
        <v>0</v>
      </c>
      <c r="G241" s="58">
        <f t="shared" si="677"/>
        <v>0</v>
      </c>
      <c r="H241" s="58">
        <f t="shared" si="677"/>
        <v>0</v>
      </c>
      <c r="I241" s="58">
        <f t="shared" si="677"/>
        <v>0</v>
      </c>
      <c r="J241" s="58">
        <f t="shared" si="677"/>
        <v>0</v>
      </c>
      <c r="K241" s="58">
        <f t="shared" si="677"/>
        <v>0</v>
      </c>
      <c r="L241" s="58">
        <f t="shared" si="677"/>
        <v>0</v>
      </c>
      <c r="O241" s="57" t="s">
        <v>165</v>
      </c>
      <c r="P241" s="58"/>
      <c r="Q241" s="58"/>
      <c r="R241" s="58"/>
      <c r="S241" s="58"/>
      <c r="T241" s="58"/>
      <c r="U241" s="58"/>
      <c r="V241" s="58"/>
      <c r="W241" s="58"/>
    </row>
    <row r="242" spans="1:23" hidden="1" outlineLevel="1" x14ac:dyDescent="0.25">
      <c r="A242" s="98"/>
      <c r="B242" s="38"/>
      <c r="C242" s="38"/>
      <c r="D242" s="38"/>
      <c r="E242" s="38"/>
      <c r="F242" s="38"/>
      <c r="G242" s="38"/>
      <c r="H242" s="38"/>
      <c r="I242" s="38"/>
      <c r="J242" s="38"/>
      <c r="K242" s="38"/>
      <c r="L242" s="38"/>
      <c r="O242" s="98"/>
      <c r="P242" s="38"/>
      <c r="Q242" s="38"/>
      <c r="R242" s="38"/>
      <c r="S242" s="38"/>
      <c r="T242" s="38"/>
      <c r="U242" s="38"/>
      <c r="V242" s="38"/>
      <c r="W242" s="38"/>
    </row>
    <row r="243" spans="1:23" hidden="1" outlineLevel="1" x14ac:dyDescent="0.25">
      <c r="A243" s="98" t="s">
        <v>136</v>
      </c>
      <c r="B243" s="93">
        <f>IF(B245&lt;B213,B245,B213)</f>
        <v>0</v>
      </c>
      <c r="C243" s="93">
        <f>IF(C245&lt;B213,C245,B213)</f>
        <v>0</v>
      </c>
      <c r="D243" s="93">
        <f t="shared" ref="D243:L243" si="678">IF(D245&lt;$B213,D245,$B213)</f>
        <v>0</v>
      </c>
      <c r="E243" s="93">
        <f t="shared" si="678"/>
        <v>0</v>
      </c>
      <c r="F243" s="93">
        <f t="shared" si="678"/>
        <v>0</v>
      </c>
      <c r="G243" s="93">
        <f t="shared" si="678"/>
        <v>0</v>
      </c>
      <c r="H243" s="93">
        <f t="shared" si="678"/>
        <v>0</v>
      </c>
      <c r="I243" s="93">
        <f t="shared" si="678"/>
        <v>0</v>
      </c>
      <c r="J243" s="93">
        <f t="shared" si="678"/>
        <v>0</v>
      </c>
      <c r="K243" s="93">
        <f t="shared" si="678"/>
        <v>0</v>
      </c>
      <c r="L243" s="93">
        <f t="shared" si="678"/>
        <v>0</v>
      </c>
      <c r="O243" s="98" t="s">
        <v>136</v>
      </c>
      <c r="P243" s="93">
        <f>IF(P245&lt;P213,P245,P213)</f>
        <v>0</v>
      </c>
      <c r="Q243" s="93">
        <f>IF(Q245&lt;P213,Q245,P213)</f>
        <v>0</v>
      </c>
      <c r="R243" s="93">
        <f>IF(R245&lt;$P213,R245,$P213)</f>
        <v>0</v>
      </c>
      <c r="S243" s="93">
        <f t="shared" ref="S243:W243" si="679">IF(S245&lt;$P213,S245,$P213)</f>
        <v>0</v>
      </c>
      <c r="T243" s="93">
        <f t="shared" si="679"/>
        <v>0</v>
      </c>
      <c r="U243" s="93">
        <f t="shared" si="679"/>
        <v>0</v>
      </c>
      <c r="V243" s="93">
        <f t="shared" si="679"/>
        <v>0</v>
      </c>
      <c r="W243" s="93">
        <f t="shared" si="679"/>
        <v>0</v>
      </c>
    </row>
    <row r="244" spans="1:23" hidden="1" outlineLevel="1" x14ac:dyDescent="0.25">
      <c r="A244" s="98"/>
      <c r="B244" s="38"/>
      <c r="C244" s="38"/>
      <c r="D244" s="38"/>
      <c r="E244" s="38"/>
      <c r="F244" s="38"/>
      <c r="G244" s="38"/>
      <c r="H244" s="38"/>
      <c r="I244" s="38"/>
      <c r="J244" s="38"/>
      <c r="K244" s="38"/>
      <c r="L244" s="38"/>
      <c r="O244" s="98"/>
      <c r="P244" s="38"/>
      <c r="Q244" s="38"/>
      <c r="R244" s="38"/>
      <c r="S244" s="38"/>
      <c r="T244" s="38"/>
      <c r="U244" s="38"/>
      <c r="V244" s="38"/>
      <c r="W244" s="38"/>
    </row>
    <row r="245" spans="1:23" hidden="1" outlineLevel="1" x14ac:dyDescent="0.25">
      <c r="A245" s="98" t="s">
        <v>137</v>
      </c>
      <c r="B245" s="93">
        <f>(DATE(YEAR(B219)+1,MONTH(B219),DAY(B219)))</f>
        <v>43101</v>
      </c>
      <c r="C245" s="93">
        <f t="shared" ref="C245:L245" si="680">((DATE(YEAR(C219)+1,MONTH(C219),DAY(C219))))</f>
        <v>43466</v>
      </c>
      <c r="D245" s="93">
        <f t="shared" si="680"/>
        <v>43831</v>
      </c>
      <c r="E245" s="93">
        <f t="shared" si="680"/>
        <v>44197</v>
      </c>
      <c r="F245" s="93">
        <f t="shared" si="680"/>
        <v>44562</v>
      </c>
      <c r="G245" s="93">
        <f t="shared" si="680"/>
        <v>44927</v>
      </c>
      <c r="H245" s="93">
        <f t="shared" si="680"/>
        <v>45292</v>
      </c>
      <c r="I245" s="93">
        <f t="shared" si="680"/>
        <v>45658</v>
      </c>
      <c r="J245" s="93">
        <f t="shared" si="680"/>
        <v>46023</v>
      </c>
      <c r="K245" s="93">
        <f t="shared" si="680"/>
        <v>46388</v>
      </c>
      <c r="L245" s="93">
        <f t="shared" si="680"/>
        <v>46753</v>
      </c>
      <c r="O245" s="98" t="s">
        <v>137</v>
      </c>
      <c r="P245" s="93">
        <f>(DATE(YEAR(P219)+1,MONTH(P219),DAY(P219)))</f>
        <v>43101</v>
      </c>
      <c r="Q245" s="93">
        <f t="shared" ref="Q245:W245" si="681">((DATE(YEAR(Q219)+1,MONTH(Q219),DAY(Q219))))</f>
        <v>43466</v>
      </c>
      <c r="R245" s="93">
        <f t="shared" si="681"/>
        <v>43831</v>
      </c>
      <c r="S245" s="93">
        <f t="shared" si="681"/>
        <v>44197</v>
      </c>
      <c r="T245" s="93">
        <f t="shared" si="681"/>
        <v>44562</v>
      </c>
      <c r="U245" s="93">
        <f t="shared" si="681"/>
        <v>44927</v>
      </c>
      <c r="V245" s="93">
        <f t="shared" si="681"/>
        <v>45292</v>
      </c>
      <c r="W245" s="93">
        <f t="shared" si="681"/>
        <v>45658</v>
      </c>
    </row>
    <row r="246" spans="1:23" hidden="1" outlineLevel="1" x14ac:dyDescent="0.25">
      <c r="A246" s="98"/>
      <c r="B246" s="38"/>
      <c r="C246" s="38"/>
      <c r="D246" s="38"/>
      <c r="E246" s="38"/>
      <c r="F246" s="38"/>
      <c r="G246" s="38"/>
      <c r="H246" s="38"/>
      <c r="I246" s="38"/>
      <c r="J246" s="38"/>
      <c r="K246" s="38"/>
      <c r="L246" s="38"/>
      <c r="O246" s="98"/>
      <c r="P246" s="38"/>
      <c r="Q246" s="38"/>
      <c r="R246" s="38"/>
      <c r="S246" s="38"/>
      <c r="T246" s="38"/>
      <c r="U246" s="38"/>
      <c r="V246" s="38"/>
      <c r="W246" s="38"/>
    </row>
    <row r="247" spans="1:23" collapsed="1" x14ac:dyDescent="0.25">
      <c r="A247" s="91" t="s">
        <v>138</v>
      </c>
      <c r="B247" s="100">
        <f t="shared" ref="B247:I247" si="682">B233+B227+B221+B239</f>
        <v>0</v>
      </c>
      <c r="C247" s="100">
        <f t="shared" si="682"/>
        <v>0</v>
      </c>
      <c r="D247" s="100">
        <f t="shared" si="682"/>
        <v>0</v>
      </c>
      <c r="E247" s="100">
        <f t="shared" si="682"/>
        <v>0</v>
      </c>
      <c r="F247" s="100">
        <f t="shared" si="682"/>
        <v>0</v>
      </c>
      <c r="G247" s="100">
        <f t="shared" si="682"/>
        <v>0</v>
      </c>
      <c r="H247" s="100">
        <f t="shared" si="682"/>
        <v>0</v>
      </c>
      <c r="I247" s="100">
        <f t="shared" si="682"/>
        <v>0</v>
      </c>
      <c r="J247" s="100">
        <f>J233+J227+J221+J239</f>
        <v>0</v>
      </c>
      <c r="K247" s="100">
        <f>K233+K227+K221+K239</f>
        <v>0</v>
      </c>
      <c r="L247" s="100">
        <f t="shared" ref="L247" si="683">L233+L227+L221+L239</f>
        <v>0</v>
      </c>
      <c r="O247" s="91" t="s">
        <v>138</v>
      </c>
      <c r="P247" s="100">
        <f t="shared" ref="P247:W247" si="684">P233+P227+P221+P239</f>
        <v>0</v>
      </c>
      <c r="Q247" s="100">
        <f t="shared" si="684"/>
        <v>0</v>
      </c>
      <c r="R247" s="100">
        <f t="shared" si="684"/>
        <v>0</v>
      </c>
      <c r="S247" s="100">
        <f t="shared" si="684"/>
        <v>0</v>
      </c>
      <c r="T247" s="100">
        <f t="shared" si="684"/>
        <v>0</v>
      </c>
      <c r="U247" s="100">
        <f t="shared" si="684"/>
        <v>0</v>
      </c>
      <c r="V247" s="100">
        <f t="shared" si="684"/>
        <v>0</v>
      </c>
      <c r="W247" s="100">
        <f t="shared" si="684"/>
        <v>0</v>
      </c>
    </row>
    <row r="248" spans="1:23" x14ac:dyDescent="0.25">
      <c r="A248" s="91">
        <v>5</v>
      </c>
      <c r="B248" s="100">
        <f t="shared" ref="B248" si="685">(B234+B228+B222+B240+B229+B235+B223)*$B214</f>
        <v>0</v>
      </c>
      <c r="C248" s="100">
        <f t="shared" ref="C248:F248" si="686">(C234+C228+C222+C240+C229+C235+C223+C241)*$B214</f>
        <v>0</v>
      </c>
      <c r="D248" s="100">
        <f t="shared" si="686"/>
        <v>0</v>
      </c>
      <c r="E248" s="100">
        <f t="shared" si="686"/>
        <v>0</v>
      </c>
      <c r="F248" s="100">
        <f t="shared" si="686"/>
        <v>0</v>
      </c>
      <c r="G248" s="100">
        <f>(G234+G228+G222+G240+G229+G235+G223+G241)*$B214</f>
        <v>0</v>
      </c>
      <c r="H248" s="100">
        <f t="shared" ref="H248:L248" si="687">(H234+H228+H222+H240+H229+H235+H223+H241)*$B214</f>
        <v>0</v>
      </c>
      <c r="I248" s="100">
        <f t="shared" si="687"/>
        <v>0</v>
      </c>
      <c r="J248" s="100">
        <f t="shared" si="687"/>
        <v>0</v>
      </c>
      <c r="K248" s="100">
        <f t="shared" si="687"/>
        <v>0</v>
      </c>
      <c r="L248" s="100">
        <f t="shared" si="687"/>
        <v>0</v>
      </c>
      <c r="O248" s="91">
        <v>5</v>
      </c>
      <c r="P248" s="100">
        <f>(P234+P228+P222+P240+P229+P235+P223)*$P214</f>
        <v>0</v>
      </c>
      <c r="Q248" s="100">
        <f t="shared" ref="Q248:W248" si="688">(Q234+Q228+Q222+Q240+Q229+Q235+Q223)*$P214</f>
        <v>0</v>
      </c>
      <c r="R248" s="100">
        <f t="shared" si="688"/>
        <v>0</v>
      </c>
      <c r="S248" s="100">
        <f t="shared" si="688"/>
        <v>0</v>
      </c>
      <c r="T248" s="100">
        <f t="shared" si="688"/>
        <v>0</v>
      </c>
      <c r="U248" s="100">
        <f t="shared" si="688"/>
        <v>0</v>
      </c>
      <c r="V248" s="100">
        <f t="shared" si="688"/>
        <v>0</v>
      </c>
      <c r="W248" s="100">
        <f t="shared" si="688"/>
        <v>0</v>
      </c>
    </row>
    <row r="250" spans="1:23" x14ac:dyDescent="0.25">
      <c r="A250" s="101" t="s">
        <v>143</v>
      </c>
      <c r="B250" s="101" t="e">
        <f>VLOOKUP('6. Staff Calculations'!B255,Increments!B$1:D$155,3,FALSE)</f>
        <v>#N/A</v>
      </c>
      <c r="C250" s="101" t="e">
        <f>IF(B250="ARC","No",'4.ACU Salaries '!$M$17)</f>
        <v>#N/A</v>
      </c>
      <c r="D250" s="101"/>
      <c r="E250" s="101"/>
      <c r="F250" s="101"/>
      <c r="G250" s="101"/>
      <c r="H250" s="101"/>
      <c r="I250" s="101"/>
      <c r="J250" s="101"/>
      <c r="K250" s="101"/>
      <c r="L250" s="101"/>
      <c r="O250" s="101" t="s">
        <v>143</v>
      </c>
      <c r="P250" s="101" t="e">
        <f>VLOOKUP('6. Staff Calculations'!P255,Increments!Q$1:S$155,3,FALSE)</f>
        <v>#N/A</v>
      </c>
      <c r="Q250" s="101" t="e">
        <f>IF(P250="ARC","No",'4.ACU Salaries '!$M$17)</f>
        <v>#N/A</v>
      </c>
      <c r="R250" s="101"/>
      <c r="S250" s="101"/>
      <c r="T250" s="101"/>
      <c r="U250" s="101"/>
      <c r="V250" s="101"/>
      <c r="W250" s="101"/>
    </row>
    <row r="251" spans="1:23" x14ac:dyDescent="0.25">
      <c r="A251" s="102" t="s">
        <v>96</v>
      </c>
      <c r="B251" s="103">
        <f>'4.ACU Salaries '!$K$17</f>
        <v>0</v>
      </c>
      <c r="C251" s="103"/>
      <c r="D251" s="103"/>
      <c r="E251" s="103"/>
      <c r="F251" s="103"/>
      <c r="G251" s="103"/>
      <c r="H251" s="103"/>
      <c r="I251" s="103"/>
      <c r="J251" s="103"/>
      <c r="K251" s="103"/>
      <c r="L251" s="103"/>
      <c r="O251" s="102" t="s">
        <v>96</v>
      </c>
      <c r="P251" s="103">
        <f>'4.ACU Salaries '!$K$48</f>
        <v>0</v>
      </c>
      <c r="Q251" s="103"/>
      <c r="R251" s="103"/>
      <c r="S251" s="103"/>
      <c r="T251" s="103"/>
      <c r="U251" s="103"/>
      <c r="V251" s="103"/>
      <c r="W251" s="103"/>
    </row>
    <row r="252" spans="1:23" x14ac:dyDescent="0.25">
      <c r="A252" s="102" t="s">
        <v>97</v>
      </c>
      <c r="B252" s="103">
        <f>'4.ACU Salaries '!$L$17</f>
        <v>0</v>
      </c>
      <c r="C252" s="103"/>
      <c r="D252" s="103"/>
      <c r="E252" s="103"/>
      <c r="F252" s="103"/>
      <c r="G252" s="103"/>
      <c r="H252" s="103"/>
      <c r="I252" s="103"/>
      <c r="J252" s="103"/>
      <c r="K252" s="103"/>
      <c r="L252" s="103"/>
      <c r="O252" s="102" t="s">
        <v>97</v>
      </c>
      <c r="P252" s="103">
        <f>'4.ACU Salaries '!$L$48</f>
        <v>0</v>
      </c>
      <c r="Q252" s="103"/>
      <c r="R252" s="103"/>
      <c r="S252" s="103"/>
      <c r="T252" s="103"/>
      <c r="U252" s="103"/>
      <c r="V252" s="103"/>
      <c r="W252" s="103"/>
    </row>
    <row r="253" spans="1:23" x14ac:dyDescent="0.25">
      <c r="A253" s="103" t="s">
        <v>128</v>
      </c>
      <c r="B253" s="104">
        <f>'4.ACU Salaries '!$J$17</f>
        <v>0</v>
      </c>
      <c r="C253" s="103"/>
      <c r="D253" s="103"/>
      <c r="E253" s="103"/>
      <c r="F253" s="103"/>
      <c r="G253" s="103"/>
      <c r="H253" s="103"/>
      <c r="I253" s="103"/>
      <c r="J253" s="103"/>
      <c r="K253" s="103"/>
      <c r="L253" s="103"/>
      <c r="O253" s="103" t="s">
        <v>128</v>
      </c>
      <c r="P253" s="104">
        <f>'4.ACU Salaries '!$J$48</f>
        <v>0</v>
      </c>
      <c r="Q253" s="103"/>
      <c r="R253" s="103"/>
      <c r="S253" s="103"/>
      <c r="T253" s="103"/>
      <c r="U253" s="103"/>
      <c r="V253" s="103"/>
      <c r="W253" s="103"/>
    </row>
    <row r="254" spans="1:23" x14ac:dyDescent="0.25">
      <c r="A254" s="103" t="s">
        <v>80</v>
      </c>
      <c r="B254" s="39">
        <f>'4.ACU Salaries '!$P$17</f>
        <v>0</v>
      </c>
      <c r="C254" s="103"/>
      <c r="D254" s="103"/>
      <c r="E254" s="103"/>
      <c r="F254" s="103"/>
      <c r="G254" s="103"/>
      <c r="H254" s="103"/>
      <c r="I254" s="103"/>
      <c r="J254" s="103"/>
      <c r="K254" s="103"/>
      <c r="L254" s="103"/>
      <c r="O254" s="103" t="s">
        <v>80</v>
      </c>
      <c r="P254" s="39">
        <f>'4.ACU Salaries '!$P$48</f>
        <v>0</v>
      </c>
      <c r="Q254" s="103"/>
      <c r="R254" s="103"/>
      <c r="S254" s="103"/>
      <c r="T254" s="103"/>
      <c r="U254" s="103"/>
      <c r="V254" s="103"/>
      <c r="W254" s="103"/>
    </row>
    <row r="255" spans="1:23" s="309" customFormat="1" ht="33" customHeight="1" x14ac:dyDescent="0.25">
      <c r="A255" s="306" t="s">
        <v>129</v>
      </c>
      <c r="B255" s="307">
        <f>'4.ACU Salaries '!$E$17</f>
        <v>0</v>
      </c>
      <c r="C255" s="308" t="e">
        <f>IF((YEAR('4.ACU Salaries '!$K$17))=C257,'4.ACU Salaries '!$E$17,(IF($C250="No",$B255,(VLOOKUP(C256,Increments!$A$1:$E$169,2,FALSE)))))</f>
        <v>#N/A</v>
      </c>
      <c r="D255" s="308" t="e">
        <f>IF((YEAR('4.ACU Salaries '!$K$17))=D257,'4.ACU Salaries '!$E$17,(IF($C250="No",$B255,(VLOOKUP(D256,Increments!$A$1:$E$169,2,FALSE)))))</f>
        <v>#N/A</v>
      </c>
      <c r="E255" s="308" t="e">
        <f>IF((YEAR('4.ACU Salaries '!$K$17))=E257,'4.ACU Salaries '!$E$17,(IF($C250="No",$B255,(VLOOKUP(E256,Increments!$A$1:$E$169,2,FALSE)))))</f>
        <v>#N/A</v>
      </c>
      <c r="F255" s="308" t="e">
        <f>IF((YEAR('4.ACU Salaries '!$K$17))=F257,'4.ACU Salaries '!$E$17,(IF($C250="No",$E255,(VLOOKUP(F256,Increments!$A$1:$E$169,2,FALSE)))))</f>
        <v>#N/A</v>
      </c>
      <c r="G255" s="308" t="e">
        <f>IF((YEAR('4.ACU Salaries '!$K$17))=G257,'4.ACU Salaries '!$E$17,(IF($C250="No",$E255,(VLOOKUP(G256,Increments!$A$1:$E$169,2,FALSE)))))</f>
        <v>#N/A</v>
      </c>
      <c r="H255" s="308" t="e">
        <f>IF((YEAR('4.ACU Salaries '!$K$17))=H257,'4.ACU Salaries '!$E$17,(IF($C250="No",$E255,(VLOOKUP(H256,Increments!$A$1:$E$169,2,FALSE)))))</f>
        <v>#N/A</v>
      </c>
      <c r="I255" s="308" t="e">
        <f>IF((YEAR('4.ACU Salaries '!$K$17))=I257,'4.ACU Salaries '!$E$17,(IF($C250="No",$E255,(VLOOKUP(I256,Increments!$A$1:$E$169,2,FALSE)))))</f>
        <v>#N/A</v>
      </c>
      <c r="J255" s="308" t="e">
        <f>IF((YEAR('4.ACU Salaries '!$K$17))=J257,'4.ACU Salaries '!$E$17,(IF($C250="No",$E255,(VLOOKUP(J256,Increments!$A$1:$E$169,2,FALSE)))))</f>
        <v>#N/A</v>
      </c>
      <c r="K255" s="308" t="e">
        <f>IF((YEAR('4.ACU Salaries '!$K$17))=K257,'4.ACU Salaries '!$E$17,(IF($C250="No",$E255,(VLOOKUP(K256,Increments!$A$1:$E$169,2,FALSE)))))</f>
        <v>#N/A</v>
      </c>
      <c r="L255" s="308" t="e">
        <f>IF((YEAR('4.ACU Salaries '!$K$17))=L257,'4.ACU Salaries '!$E$17,(IF($C250="No",$E255,(VLOOKUP(L256,Increments!$A$1:$E$169,2,FALSE)))))</f>
        <v>#N/A</v>
      </c>
      <c r="O255" s="306" t="s">
        <v>129</v>
      </c>
      <c r="P255" s="307">
        <f>'4.ACU Salaries '!$E$17</f>
        <v>0</v>
      </c>
      <c r="Q255" s="308" t="e">
        <f>IF((YEAR('4.ACU Salaries '!$K$17))=Q257,'4.ACU Salaries '!$E$17,(IF($C250="No",$B255,(VLOOKUP(Q256,Increments!$A$1:$E$169,2,FALSE)))))</f>
        <v>#N/A</v>
      </c>
      <c r="R255" s="308" t="e">
        <f>IF((YEAR('4.ACU Salaries '!$K$17))=R257,'4.ACU Salaries '!$E$17,(IF($C250="No",$B255,(VLOOKUP(R256,Increments!$A$1:$E$169,2,FALSE)))))</f>
        <v>#N/A</v>
      </c>
      <c r="S255" s="308" t="e">
        <f>IF((YEAR('4.ACU Salaries '!$K$17))=S257,'4.ACU Salaries '!$E$17,(IF($C250="No",$B255,(VLOOKUP(S256,Increments!$A$1:$E$169,2,FALSE)))))</f>
        <v>#N/A</v>
      </c>
      <c r="T255" s="308" t="e">
        <f>IF((YEAR('4.ACU Salaries '!$K$17))=T257,'4.ACU Salaries '!$E$17,(IF($C250="No",$B255,(VLOOKUP(T256,Increments!$A$1:$E$169,2,FALSE)))))</f>
        <v>#N/A</v>
      </c>
      <c r="U255" s="308" t="e">
        <f>IF((YEAR('4.ACU Salaries '!$K$17))=U257,'4.ACU Salaries '!$E$17,(IF($C250="No",$B255,(VLOOKUP(U256,Increments!$A$1:$E$169,2,FALSE)))))</f>
        <v>#N/A</v>
      </c>
      <c r="V255" s="308" t="e">
        <f>IF((YEAR('4.ACU Salaries '!$K$17))=V257,'4.ACU Salaries '!$E$17,(IF($C250="No",$B255,(VLOOKUP(V256,Increments!$A$1:$E$169,2,FALSE)))))</f>
        <v>#N/A</v>
      </c>
      <c r="W255" s="308" t="e">
        <f>IF((YEAR('4.ACU Salaries '!$K$17))=W257,'4.ACU Salaries '!$E$17,(IF($C250="No",$B255,(VLOOKUP(W256,Increments!$A$1:$E$169,2,FALSE)))))</f>
        <v>#N/A</v>
      </c>
    </row>
    <row r="256" spans="1:23" x14ac:dyDescent="0.25">
      <c r="A256" s="102" t="s">
        <v>130</v>
      </c>
      <c r="B256" s="102">
        <f>IF((YEAR('4.ACU Salaries '!$K17))=B257,VLOOKUP($B255,Increments!$B$1:$E$178,2,FALSE),0)</f>
        <v>0</v>
      </c>
      <c r="C256" s="102">
        <f>IF((YEAR('4.ACU Salaries '!$K17))=C257,VLOOKUP($B255,Increments!$B$1:$E$178,2,FALSE),0)+IF(B256=0,0,B256+1)</f>
        <v>0</v>
      </c>
      <c r="D256" s="102">
        <f>IF((YEAR('4.ACU Salaries '!$K17))=D257,VLOOKUP($B255,Increments!$B$1:$E$178,2,FALSE),0)+IF(C256=0,0,C256+1)</f>
        <v>0</v>
      </c>
      <c r="E256" s="102">
        <f>IF((YEAR('4.ACU Salaries '!$K17))=E257,VLOOKUP($B255,Increments!$B$1:$E$178,2,FALSE),0)+IF(D256=0,0,D256+1)</f>
        <v>0</v>
      </c>
      <c r="F256" s="102">
        <f>IF((YEAR('4.ACU Salaries '!$K17))=F257,VLOOKUP($B255,Increments!$B$1:$E$178,2,FALSE),0)+IF(E256=0,0,E256+1)</f>
        <v>0</v>
      </c>
      <c r="G256" s="102">
        <f>IF((YEAR('4.ACU Salaries '!$K17))=G257,VLOOKUP($B255,Increments!$B$1:$E$178,2,FALSE),0)+IF(F256=0,0,F256+1)</f>
        <v>0</v>
      </c>
      <c r="H256" s="102">
        <f>IF((YEAR('4.ACU Salaries '!$K17))=H257,VLOOKUP($B255,Increments!$B$1:$E$178,2,FALSE),0)+IF(G256=0,0,G256+1)</f>
        <v>0</v>
      </c>
      <c r="I256" s="102">
        <f>IF((YEAR('4.ACU Salaries '!$K17))=I257,VLOOKUP($B255,Increments!$B$1:$E$178,2,FALSE),0)+IF(H256=0,0,H256+1)</f>
        <v>0</v>
      </c>
      <c r="J256" s="102">
        <f>IF((YEAR('4.ACU Salaries '!$K17))=J257,VLOOKUP($B255,Increments!$B$1:$E$178,2,FALSE),0)+IF(I256=0,0,I256+1)</f>
        <v>0</v>
      </c>
      <c r="K256" s="102">
        <f>IF((YEAR('4.ACU Salaries '!$K17))=K257,VLOOKUP($B255,Increments!$B$1:$E$178,2,FALSE),0)+IF(J256=0,0,J256+1)</f>
        <v>0</v>
      </c>
      <c r="L256" s="102">
        <f>IF((YEAR('4.ACU Salaries '!$K17))=L257,VLOOKUP($B255,Increments!$B$1:$E$178,2,FALSE),0)+IF(K256=0,0,K256+1)</f>
        <v>0</v>
      </c>
      <c r="O256" s="102" t="s">
        <v>130</v>
      </c>
      <c r="P256" s="102">
        <f>IF((YEAR('4.ACU Salaries '!$K12))=P257,VLOOKUP($B255,Increments!$B$1:$E$178,2,FALSE),0)</f>
        <v>0</v>
      </c>
      <c r="Q256" s="102" t="e">
        <f>IF(P256=0,VLOOKUP($B255,Increments!$B$1:$E$170,2,FALSE),P256+1)</f>
        <v>#N/A</v>
      </c>
      <c r="R256" s="102" t="e">
        <f>IF(Q256=0,VLOOKUP($B255,Increments!$B$1:$E$170,2,FALSE),Q256+1)</f>
        <v>#N/A</v>
      </c>
      <c r="S256" s="102" t="e">
        <f>IF(R256=0,VLOOKUP($B255,Increments!$B$1:$E$170,2,FALSE),R256+1)</f>
        <v>#N/A</v>
      </c>
      <c r="T256" s="102" t="e">
        <f>IF(S256=0,VLOOKUP($B255,Increments!$B$1:$E$170,2,FALSE),S256+1)</f>
        <v>#N/A</v>
      </c>
      <c r="U256" s="102" t="e">
        <f>IF(T256=0,VLOOKUP($B255,Increments!$B$1:$E$170,2,FALSE),T256+1)</f>
        <v>#N/A</v>
      </c>
      <c r="V256" s="102" t="e">
        <f>IF(U256=0,VLOOKUP($B255,Increments!$B$1:$E$170,2,FALSE),U256+1)</f>
        <v>#N/A</v>
      </c>
      <c r="W256" s="102" t="e">
        <f>IF(V256=0,VLOOKUP($B255,Increments!$B$1:$E$170,2,FALSE),V256+1)</f>
        <v>#N/A</v>
      </c>
    </row>
    <row r="257" spans="1:23" x14ac:dyDescent="0.25">
      <c r="A257" s="101" t="s">
        <v>83</v>
      </c>
      <c r="B257" s="101">
        <f>YEAR(B258)</f>
        <v>2017</v>
      </c>
      <c r="C257" s="101">
        <f t="shared" ref="C257:I257" si="689">B257+1</f>
        <v>2018</v>
      </c>
      <c r="D257" s="101">
        <f t="shared" si="689"/>
        <v>2019</v>
      </c>
      <c r="E257" s="101">
        <f t="shared" si="689"/>
        <v>2020</v>
      </c>
      <c r="F257" s="101">
        <f t="shared" si="689"/>
        <v>2021</v>
      </c>
      <c r="G257" s="101">
        <f t="shared" si="689"/>
        <v>2022</v>
      </c>
      <c r="H257" s="101">
        <f t="shared" si="689"/>
        <v>2023</v>
      </c>
      <c r="I257" s="101">
        <f t="shared" si="689"/>
        <v>2024</v>
      </c>
      <c r="J257" s="101">
        <f t="shared" ref="J257" si="690">I257+1</f>
        <v>2025</v>
      </c>
      <c r="K257" s="101">
        <f t="shared" ref="K257" si="691">J257+1</f>
        <v>2026</v>
      </c>
      <c r="L257" s="101">
        <f t="shared" ref="L257" si="692">K257+1</f>
        <v>2027</v>
      </c>
      <c r="O257" s="101" t="s">
        <v>83</v>
      </c>
      <c r="P257" s="101">
        <f>YEAR(P258)</f>
        <v>2017</v>
      </c>
      <c r="Q257" s="101">
        <f t="shared" ref="Q257" si="693">P257+1</f>
        <v>2018</v>
      </c>
      <c r="R257" s="101">
        <f t="shared" ref="R257" si="694">Q257+1</f>
        <v>2019</v>
      </c>
      <c r="S257" s="101">
        <f t="shared" ref="S257" si="695">R257+1</f>
        <v>2020</v>
      </c>
      <c r="T257" s="101">
        <f t="shared" ref="T257" si="696">S257+1</f>
        <v>2021</v>
      </c>
      <c r="U257" s="101">
        <f t="shared" ref="U257" si="697">T257+1</f>
        <v>2022</v>
      </c>
      <c r="V257" s="101">
        <f t="shared" ref="V257" si="698">U257+1</f>
        <v>2023</v>
      </c>
      <c r="W257" s="101">
        <f t="shared" ref="W257" si="699">V257+1</f>
        <v>2024</v>
      </c>
    </row>
    <row r="258" spans="1:23" hidden="1" outlineLevel="1" x14ac:dyDescent="0.25">
      <c r="A258" s="105" t="s">
        <v>132</v>
      </c>
      <c r="B258" s="103">
        <f>B$9</f>
        <v>42736</v>
      </c>
      <c r="C258" s="103">
        <f t="shared" ref="C258:L258" si="700">C$9</f>
        <v>43101</v>
      </c>
      <c r="D258" s="103">
        <f t="shared" si="700"/>
        <v>43466</v>
      </c>
      <c r="E258" s="103">
        <f t="shared" si="700"/>
        <v>43831</v>
      </c>
      <c r="F258" s="103">
        <f t="shared" si="700"/>
        <v>44197</v>
      </c>
      <c r="G258" s="103">
        <f t="shared" si="700"/>
        <v>44562</v>
      </c>
      <c r="H258" s="103">
        <f t="shared" si="700"/>
        <v>44927</v>
      </c>
      <c r="I258" s="103">
        <f t="shared" si="700"/>
        <v>45292</v>
      </c>
      <c r="J258" s="103">
        <f t="shared" si="700"/>
        <v>45658</v>
      </c>
      <c r="K258" s="103">
        <f t="shared" si="700"/>
        <v>46023</v>
      </c>
      <c r="L258" s="103">
        <f t="shared" si="700"/>
        <v>46388</v>
      </c>
      <c r="O258" s="105" t="s">
        <v>132</v>
      </c>
      <c r="P258" s="103">
        <f>P$9</f>
        <v>42736</v>
      </c>
      <c r="Q258" s="103">
        <f t="shared" ref="Q258:W258" si="701">Q$9</f>
        <v>43101</v>
      </c>
      <c r="R258" s="103">
        <f t="shared" si="701"/>
        <v>43466</v>
      </c>
      <c r="S258" s="103">
        <f t="shared" si="701"/>
        <v>43831</v>
      </c>
      <c r="T258" s="103">
        <f t="shared" si="701"/>
        <v>44197</v>
      </c>
      <c r="U258" s="103">
        <f t="shared" si="701"/>
        <v>44562</v>
      </c>
      <c r="V258" s="103">
        <f t="shared" si="701"/>
        <v>44927</v>
      </c>
      <c r="W258" s="103">
        <f t="shared" si="701"/>
        <v>45292</v>
      </c>
    </row>
    <row r="259" spans="1:23" hidden="1" outlineLevel="1" x14ac:dyDescent="0.25">
      <c r="A259" s="105" t="s">
        <v>133</v>
      </c>
      <c r="B259" s="39">
        <f>B254</f>
        <v>0</v>
      </c>
      <c r="C259" s="39">
        <f>B254</f>
        <v>0</v>
      </c>
      <c r="D259" s="39" t="e">
        <f t="shared" ref="D259" si="702">C277</f>
        <v>#N/A</v>
      </c>
      <c r="E259" s="39" t="e">
        <f t="shared" ref="E259" si="703">D277</f>
        <v>#N/A</v>
      </c>
      <c r="F259" s="39" t="e">
        <f t="shared" ref="F259" si="704">E277</f>
        <v>#N/A</v>
      </c>
      <c r="G259" s="39" t="e">
        <f t="shared" ref="G259" si="705">F277</f>
        <v>#N/A</v>
      </c>
      <c r="H259" s="39" t="e">
        <f t="shared" ref="H259" si="706">G277</f>
        <v>#N/A</v>
      </c>
      <c r="I259" s="39" t="e">
        <f t="shared" ref="I259" si="707">H277</f>
        <v>#N/A</v>
      </c>
      <c r="J259" s="39" t="e">
        <f t="shared" ref="J259" si="708">I277</f>
        <v>#N/A</v>
      </c>
      <c r="K259" s="39" t="e">
        <f t="shared" ref="K259" si="709">J277</f>
        <v>#N/A</v>
      </c>
      <c r="L259" s="39" t="e">
        <f t="shared" ref="L259" si="710">K277</f>
        <v>#N/A</v>
      </c>
      <c r="O259" s="105" t="s">
        <v>133</v>
      </c>
      <c r="P259" s="39">
        <f>$P$98</f>
        <v>0</v>
      </c>
      <c r="Q259" s="39">
        <f t="shared" ref="Q259:W259" si="711">$P$98</f>
        <v>0</v>
      </c>
      <c r="R259" s="39">
        <f t="shared" si="711"/>
        <v>0</v>
      </c>
      <c r="S259" s="39">
        <f t="shared" si="711"/>
        <v>0</v>
      </c>
      <c r="T259" s="39">
        <f t="shared" si="711"/>
        <v>0</v>
      </c>
      <c r="U259" s="39">
        <f t="shared" si="711"/>
        <v>0</v>
      </c>
      <c r="V259" s="39">
        <f t="shared" si="711"/>
        <v>0</v>
      </c>
      <c r="W259" s="39">
        <f t="shared" si="711"/>
        <v>0</v>
      </c>
    </row>
    <row r="260" spans="1:23" hidden="1" outlineLevel="1" x14ac:dyDescent="0.25">
      <c r="A260" s="105" t="s">
        <v>134</v>
      </c>
      <c r="B260" s="102">
        <f t="shared" ref="B260:L260" si="712">IF(OR(B264&lt;=B258,$B252&lt;=B258,B258&lt;$B251),0,(IF((OR(B270&lt;$B252,B264&lt;$B252)),(IF(B264&lt;=B270,(ABS(B258-B264)),(ABS(B258-B270)))),(ABS(B258-$B252)))))</f>
        <v>0</v>
      </c>
      <c r="C260" s="102">
        <f t="shared" si="712"/>
        <v>0</v>
      </c>
      <c r="D260" s="102">
        <f t="shared" si="712"/>
        <v>0</v>
      </c>
      <c r="E260" s="102">
        <f t="shared" si="712"/>
        <v>0</v>
      </c>
      <c r="F260" s="102">
        <f t="shared" si="712"/>
        <v>0</v>
      </c>
      <c r="G260" s="102">
        <f t="shared" si="712"/>
        <v>0</v>
      </c>
      <c r="H260" s="102">
        <f t="shared" si="712"/>
        <v>0</v>
      </c>
      <c r="I260" s="102">
        <f t="shared" si="712"/>
        <v>0</v>
      </c>
      <c r="J260" s="102">
        <f t="shared" si="712"/>
        <v>0</v>
      </c>
      <c r="K260" s="102">
        <f t="shared" si="712"/>
        <v>0</v>
      </c>
      <c r="L260" s="102">
        <f t="shared" si="712"/>
        <v>0</v>
      </c>
      <c r="O260" s="105" t="s">
        <v>134</v>
      </c>
      <c r="P260" s="102">
        <f t="shared" ref="P260:W260" si="713">IF(OR(P264&lt;=P258,$B252&lt;=P258,P258&lt;$B251),0,(IF((OR(P270&lt;$B252,P264&lt;$B252)),(IF(P264&lt;=P270,(ABS(P258-P264)),(ABS(P258-P270)))),(ABS(P258-$B252)))))</f>
        <v>0</v>
      </c>
      <c r="Q260" s="102">
        <f t="shared" si="713"/>
        <v>0</v>
      </c>
      <c r="R260" s="102">
        <f t="shared" si="713"/>
        <v>0</v>
      </c>
      <c r="S260" s="102">
        <f t="shared" si="713"/>
        <v>0</v>
      </c>
      <c r="T260" s="102">
        <f t="shared" si="713"/>
        <v>0</v>
      </c>
      <c r="U260" s="102">
        <f t="shared" si="713"/>
        <v>0</v>
      </c>
      <c r="V260" s="102">
        <f t="shared" si="713"/>
        <v>0</v>
      </c>
      <c r="W260" s="102">
        <f t="shared" si="713"/>
        <v>0</v>
      </c>
    </row>
    <row r="261" spans="1:23" hidden="1" outlineLevel="1" x14ac:dyDescent="0.25">
      <c r="A261" s="57" t="s">
        <v>166</v>
      </c>
      <c r="B261" s="58">
        <f t="shared" ref="B261:L261" si="714">IFERROR(((B259/B$18*B260)),0)</f>
        <v>0</v>
      </c>
      <c r="C261" s="58">
        <f t="shared" si="714"/>
        <v>0</v>
      </c>
      <c r="D261" s="58">
        <f t="shared" si="714"/>
        <v>0</v>
      </c>
      <c r="E261" s="58">
        <f t="shared" si="714"/>
        <v>0</v>
      </c>
      <c r="F261" s="58">
        <f t="shared" si="714"/>
        <v>0</v>
      </c>
      <c r="G261" s="58">
        <f t="shared" si="714"/>
        <v>0</v>
      </c>
      <c r="H261" s="58">
        <f t="shared" si="714"/>
        <v>0</v>
      </c>
      <c r="I261" s="58">
        <f t="shared" si="714"/>
        <v>0</v>
      </c>
      <c r="J261" s="58">
        <f t="shared" si="714"/>
        <v>0</v>
      </c>
      <c r="K261" s="58">
        <f t="shared" si="714"/>
        <v>0</v>
      </c>
      <c r="L261" s="58">
        <f t="shared" si="714"/>
        <v>0</v>
      </c>
      <c r="O261" s="57" t="s">
        <v>166</v>
      </c>
      <c r="P261" s="58">
        <f t="shared" ref="P261:W261" si="715">IFERROR(((P259/P$18*P260)),0)</f>
        <v>0</v>
      </c>
      <c r="Q261" s="58">
        <f t="shared" si="715"/>
        <v>0</v>
      </c>
      <c r="R261" s="58">
        <f t="shared" si="715"/>
        <v>0</v>
      </c>
      <c r="S261" s="58">
        <f t="shared" si="715"/>
        <v>0</v>
      </c>
      <c r="T261" s="58">
        <f t="shared" si="715"/>
        <v>0</v>
      </c>
      <c r="U261" s="58">
        <f t="shared" si="715"/>
        <v>0</v>
      </c>
      <c r="V261" s="58">
        <f t="shared" si="715"/>
        <v>0</v>
      </c>
      <c r="W261" s="58">
        <f t="shared" si="715"/>
        <v>0</v>
      </c>
    </row>
    <row r="262" spans="1:23" hidden="1" outlineLevel="1" x14ac:dyDescent="0.25">
      <c r="A262" s="57" t="s">
        <v>165</v>
      </c>
      <c r="B262" s="58">
        <f>IF(B260=0,0,(IF(AND((((B261/26.089)*2)*0.175)&lt;1370.3),((B261/26.089)*2)*0.175,1370.3)))</f>
        <v>0</v>
      </c>
      <c r="C262" s="58">
        <f t="shared" ref="C262:L262" si="716">IF(C260=0,0,(IF(AND((((C261/26.089)*2)*0.175)&lt;1370.3),((C261/26.089)*2)*0.175,1370.3)))</f>
        <v>0</v>
      </c>
      <c r="D262" s="58">
        <f t="shared" si="716"/>
        <v>0</v>
      </c>
      <c r="E262" s="58">
        <f t="shared" si="716"/>
        <v>0</v>
      </c>
      <c r="F262" s="58">
        <f t="shared" si="716"/>
        <v>0</v>
      </c>
      <c r="G262" s="58">
        <f t="shared" si="716"/>
        <v>0</v>
      </c>
      <c r="H262" s="58">
        <f t="shared" si="716"/>
        <v>0</v>
      </c>
      <c r="I262" s="58">
        <f t="shared" si="716"/>
        <v>0</v>
      </c>
      <c r="J262" s="58">
        <f t="shared" si="716"/>
        <v>0</v>
      </c>
      <c r="K262" s="58">
        <f t="shared" si="716"/>
        <v>0</v>
      </c>
      <c r="L262" s="58">
        <f t="shared" si="716"/>
        <v>0</v>
      </c>
      <c r="O262" s="57" t="s">
        <v>165</v>
      </c>
      <c r="P262" s="58">
        <f>IF(P260=0,0,(IF(AND((((P261/26.089)*2)*0.175)&lt;1370.3),((P261/26.089)*2)*0.175,1370.3)))</f>
        <v>0</v>
      </c>
      <c r="Q262" s="58">
        <f t="shared" ref="Q262:W262" si="717">IF(Q260=0,0,(IF(AND((((Q261/26.089)*2)*0.175)&lt;1370.3),((Q261/26.089)*2)*0.175,1370.3)))</f>
        <v>0</v>
      </c>
      <c r="R262" s="58">
        <f t="shared" si="717"/>
        <v>0</v>
      </c>
      <c r="S262" s="58">
        <f t="shared" si="717"/>
        <v>0</v>
      </c>
      <c r="T262" s="58">
        <f t="shared" si="717"/>
        <v>0</v>
      </c>
      <c r="U262" s="58">
        <f t="shared" si="717"/>
        <v>0</v>
      </c>
      <c r="V262" s="58">
        <f t="shared" si="717"/>
        <v>0</v>
      </c>
      <c r="W262" s="58">
        <f t="shared" si="717"/>
        <v>0</v>
      </c>
    </row>
    <row r="263" spans="1:23" hidden="1" outlineLevel="1" x14ac:dyDescent="0.25">
      <c r="A263" s="105"/>
      <c r="B263" s="39"/>
      <c r="C263" s="39"/>
      <c r="D263" s="39"/>
      <c r="E263" s="39"/>
      <c r="F263" s="39"/>
      <c r="G263" s="39"/>
      <c r="H263" s="39"/>
      <c r="I263" s="39"/>
      <c r="J263" s="39"/>
      <c r="K263" s="39"/>
      <c r="L263" s="39"/>
      <c r="O263" s="105"/>
      <c r="P263" s="39"/>
      <c r="Q263" s="39"/>
      <c r="R263" s="39"/>
      <c r="S263" s="39"/>
      <c r="T263" s="39"/>
      <c r="U263" s="39"/>
      <c r="V263" s="39"/>
      <c r="W263" s="39"/>
    </row>
    <row r="264" spans="1:23" hidden="1" outlineLevel="1" x14ac:dyDescent="0.25">
      <c r="A264" s="105" t="s">
        <v>135</v>
      </c>
      <c r="B264" s="103">
        <f>IF(B258&lt;=(DATE(YEAR(B258),MONTH($B251),DAY($B251))),(DATE(YEAR(B258),MONTH($B251),DAY($B251))),(DATE(YEAR(B258)+1,MONTH($B251),DAY($B251))))</f>
        <v>43100</v>
      </c>
      <c r="C264" s="103">
        <f t="shared" ref="C264" si="718">(DATE(YEAR(B264)+1,MONTH($B251),DAY($B251)))</f>
        <v>43100</v>
      </c>
      <c r="D264" s="103">
        <f t="shared" ref="D264" si="719">(DATE(YEAR(C264)+1,MONTH($B251),DAY($B251)))</f>
        <v>43100</v>
      </c>
      <c r="E264" s="103">
        <f t="shared" ref="E264" si="720">(DATE(YEAR(D264)+1,MONTH($B251),DAY($B251)))</f>
        <v>43100</v>
      </c>
      <c r="F264" s="103">
        <f t="shared" ref="F264" si="721">(DATE(YEAR(E264)+1,MONTH($B251),DAY($B251)))</f>
        <v>43100</v>
      </c>
      <c r="G264" s="103">
        <f t="shared" ref="G264" si="722">(DATE(YEAR(F264)+1,MONTH($B251),DAY($B251)))</f>
        <v>43100</v>
      </c>
      <c r="H264" s="103">
        <f t="shared" ref="H264" si="723">(DATE(YEAR(G264)+1,MONTH($B251),DAY($B251)))</f>
        <v>43100</v>
      </c>
      <c r="I264" s="103">
        <f t="shared" ref="I264" si="724">(DATE(YEAR(H264)+1,MONTH($B251),DAY($B251)))</f>
        <v>43100</v>
      </c>
      <c r="J264" s="103">
        <f t="shared" ref="J264" si="725">(DATE(YEAR(I264)+1,MONTH($B251),DAY($B251)))</f>
        <v>43100</v>
      </c>
      <c r="K264" s="103">
        <f t="shared" ref="K264" si="726">(DATE(YEAR(J264)+1,MONTH($B251),DAY($B251)))</f>
        <v>43100</v>
      </c>
      <c r="L264" s="103">
        <f t="shared" ref="L264" si="727">(DATE(YEAR(K264)+1,MONTH($B251),DAY($B251)))</f>
        <v>43100</v>
      </c>
      <c r="O264" s="105" t="s">
        <v>135</v>
      </c>
      <c r="P264" s="103">
        <f>IF(P258&lt;=(DATE(YEAR(P258),MONTH($B251),DAY($B251))),(DATE(YEAR(P258),MONTH($B251),DAY($B251))),(DATE(YEAR(P258)+1,MONTH($B251),DAY($B251))))</f>
        <v>43100</v>
      </c>
      <c r="Q264" s="103">
        <f>(DATE(YEAR(P264)+1,MONTH($P251),DAY($P251)))</f>
        <v>43100</v>
      </c>
      <c r="R264" s="103">
        <f t="shared" ref="R264:W264" si="728">(DATE(YEAR(Q264)+1,MONTH($P251),DAY($P251)))</f>
        <v>43100</v>
      </c>
      <c r="S264" s="103">
        <f t="shared" si="728"/>
        <v>43100</v>
      </c>
      <c r="T264" s="103">
        <f t="shared" si="728"/>
        <v>43100</v>
      </c>
      <c r="U264" s="103">
        <f t="shared" si="728"/>
        <v>43100</v>
      </c>
      <c r="V264" s="103">
        <f t="shared" si="728"/>
        <v>43100</v>
      </c>
      <c r="W264" s="103">
        <f t="shared" si="728"/>
        <v>43100</v>
      </c>
    </row>
    <row r="265" spans="1:23" hidden="1" outlineLevel="1" x14ac:dyDescent="0.25">
      <c r="A265" s="105" t="s">
        <v>133</v>
      </c>
      <c r="B265" s="39">
        <f>B254</f>
        <v>0</v>
      </c>
      <c r="C265" s="39" t="e">
        <f>VLOOKUP(C255,(IF(OR('4.ACU Salaries '!$I$12="Casual (16.5%)",'4.ACU Salaries '!$I$12="Casual (30%)"),('Salary Schedule'!$A$67:$I$184),('Salary Schedule'!$A$5:$I$71))),((HLOOKUP(B$15,'Salary Schedule'!$B$4:$I$5,2,FALSE))),FALSE)</f>
        <v>#N/A</v>
      </c>
      <c r="D265" s="39" t="e">
        <f>VLOOKUP(D255,(IF(OR('4.ACU Salaries '!$I$12="Casual (16.5%)",'4.ACU Salaries '!$I$12="Casual (30%)"),('Salary Schedule'!$A$67:$I$184),('Salary Schedule'!$A$5:$I$71))),((HLOOKUP(C$15,'Salary Schedule'!$B$4:$I$5,2,FALSE))),FALSE)</f>
        <v>#N/A</v>
      </c>
      <c r="E265" s="39" t="e">
        <f>VLOOKUP(E255,(IF(OR('4.ACU Salaries '!$I$12="Casual (16.5%)",'4.ACU Salaries '!$I$12="Casual (30%)"),('Salary Schedule'!$A$67:$I$184),('Salary Schedule'!$A$5:$I$71))),((HLOOKUP(D$15,'Salary Schedule'!$B$4:$I$5,2,FALSE))),FALSE)</f>
        <v>#N/A</v>
      </c>
      <c r="F265" s="39" t="e">
        <f>VLOOKUP(F255,(IF(OR('4.ACU Salaries '!$I$12="Casual (16.5%)",'4.ACU Salaries '!$I$12="Casual (30%)"),('Salary Schedule'!$A$67:$I$184),('Salary Schedule'!$A$5:$I$71))),((HLOOKUP(E$15,'Salary Schedule'!$B$4:$I$5,2,FALSE))),FALSE)</f>
        <v>#N/A</v>
      </c>
      <c r="G265" s="39" t="e">
        <f>VLOOKUP(G255,(IF(OR('4.ACU Salaries '!$I$12="Casual (16.5%)",'4.ACU Salaries '!$I$12="Casual (30%)"),('Salary Schedule'!$A$67:$M$184),('Salary Schedule'!$A$5:$M$71))),((HLOOKUP(F$15,'Salary Schedule'!$B$4:$M$5,2,FALSE))),FALSE)</f>
        <v>#N/A</v>
      </c>
      <c r="H265" s="39" t="e">
        <f>VLOOKUP(H255,(IF(OR('4.ACU Salaries '!$I$12="Casual (16.5%)",'4.ACU Salaries '!$I$12="Casual (30%)"),('Salary Schedule'!$A$67:$M$184),('Salary Schedule'!$A$5:$M$71))),((HLOOKUP(G$15,'Salary Schedule'!$B$4:$M$5,2,FALSE))),FALSE)</f>
        <v>#N/A</v>
      </c>
      <c r="I265" s="39" t="e">
        <f>VLOOKUP(I255,(IF(OR('4.ACU Salaries '!$I$12="Casual (16.5%)",'4.ACU Salaries '!$I$12="Casual (30%)"),('Salary Schedule'!$A$67:$M$184),('Salary Schedule'!$A$5:$M$71))),((HLOOKUP(H$15,'Salary Schedule'!$B$4:$M$5,2,FALSE))),FALSE)</f>
        <v>#N/A</v>
      </c>
      <c r="J265" s="39" t="e">
        <f>VLOOKUP(J255,(IF(OR('4.ACU Salaries '!$I$12="Casual (16.5%)",'4.ACU Salaries '!$I$12="Casual (30%)"),('Salary Schedule'!$A$67:$M$184),('Salary Schedule'!$A$5:$M$71))),((HLOOKUP(I$15,'Salary Schedule'!$B$4:$M$5,2,FALSE))),FALSE)</f>
        <v>#N/A</v>
      </c>
      <c r="K265" s="39" t="e">
        <f>VLOOKUP(K255,(IF(OR('4.ACU Salaries '!$I$12="Casual (16.5%)",'4.ACU Salaries '!$I$12="Casual (30%)"),('Salary Schedule'!$A$67:$M$184),('Salary Schedule'!$A$5:$M$71))),((HLOOKUP(J$15,'Salary Schedule'!$B$4:$M$5,2,FALSE))),FALSE)</f>
        <v>#N/A</v>
      </c>
      <c r="L265" s="39" t="e">
        <f>VLOOKUP(L255,(IF(OR('4.ACU Salaries '!$I$12="Casual (16.5%)",'4.ACU Salaries '!$I$12="Casual (30%)"),('Salary Schedule'!$A$67:$M$184),('Salary Schedule'!$A$5:$M$71))),((HLOOKUP(K$15,'Salary Schedule'!$B$4:$M$5,2,FALSE))),FALSE)</f>
        <v>#N/A</v>
      </c>
      <c r="O265" s="105" t="s">
        <v>133</v>
      </c>
      <c r="P265" s="39">
        <f>$P$98</f>
        <v>0</v>
      </c>
      <c r="Q265" s="39">
        <f t="shared" ref="Q265:W265" si="729">$P$98</f>
        <v>0</v>
      </c>
      <c r="R265" s="39">
        <f t="shared" si="729"/>
        <v>0</v>
      </c>
      <c r="S265" s="39">
        <f t="shared" si="729"/>
        <v>0</v>
      </c>
      <c r="T265" s="39">
        <f t="shared" si="729"/>
        <v>0</v>
      </c>
      <c r="U265" s="39">
        <f t="shared" si="729"/>
        <v>0</v>
      </c>
      <c r="V265" s="39">
        <f t="shared" si="729"/>
        <v>0</v>
      </c>
      <c r="W265" s="39">
        <f t="shared" si="729"/>
        <v>0</v>
      </c>
    </row>
    <row r="266" spans="1:23" hidden="1" outlineLevel="1" x14ac:dyDescent="0.25">
      <c r="A266" s="105" t="s">
        <v>134</v>
      </c>
      <c r="B266" s="102">
        <f t="shared" ref="B266" si="730">IF(OR(B270&lt;=$B251,$B252&lt;=B264,B270&lt;=B264),0,(IF(B270&lt;$B252,(ABS(B264-B270)),(ABS(B264-$B252)))))</f>
        <v>0</v>
      </c>
      <c r="C266" s="102">
        <f>IF(OR(C270&lt;=$B251,$B252&lt;=C264,C270&lt;=C264),0,(IF(C270&lt;$B252,(ABS(C264-C270)),(ABS(C264-$B252)))))</f>
        <v>0</v>
      </c>
      <c r="D266" s="102">
        <f t="shared" ref="D266:L266" si="731">IF(OR(D270&lt;=$B251,$B252&lt;=D264,D270&lt;=D264),0,(IF(D270&lt;$B252,(ABS(D264-D270)),(ABS(D264-$B252)))))</f>
        <v>0</v>
      </c>
      <c r="E266" s="102">
        <f t="shared" si="731"/>
        <v>0</v>
      </c>
      <c r="F266" s="102">
        <f t="shared" si="731"/>
        <v>0</v>
      </c>
      <c r="G266" s="102">
        <f t="shared" si="731"/>
        <v>0</v>
      </c>
      <c r="H266" s="102">
        <f t="shared" si="731"/>
        <v>0</v>
      </c>
      <c r="I266" s="102">
        <f t="shared" si="731"/>
        <v>0</v>
      </c>
      <c r="J266" s="102">
        <f t="shared" si="731"/>
        <v>0</v>
      </c>
      <c r="K266" s="102">
        <f t="shared" si="731"/>
        <v>0</v>
      </c>
      <c r="L266" s="102">
        <f t="shared" si="731"/>
        <v>0</v>
      </c>
      <c r="O266" s="105" t="s">
        <v>134</v>
      </c>
      <c r="P266" s="102">
        <f t="shared" ref="P266" si="732">IF(OR(P270&lt;=$B251,$B252&lt;=P264,P270&lt;=P264),0,(IF(P270&lt;$B252,(ABS(P264-P270)),(ABS(P264-$B252)))))</f>
        <v>0</v>
      </c>
      <c r="Q266" s="102">
        <f>IF(OR(Q270&lt;=$P251,$P252&lt;=Q264,Q270&lt;=Q264),0,(IF(Q270&lt;$P252,(ABS(Q264-Q270)),(ABS(Q264-$P252)))))</f>
        <v>0</v>
      </c>
      <c r="R266" s="102">
        <f t="shared" ref="R266:W266" si="733">IF(OR(R270&lt;=$P251,$P252&lt;=R264,R270&lt;=R264),0,(IF(R270&lt;$P252,(ABS(R264-R270)),(ABS(R264-$P252)))))</f>
        <v>0</v>
      </c>
      <c r="S266" s="102">
        <f t="shared" si="733"/>
        <v>0</v>
      </c>
      <c r="T266" s="102">
        <f t="shared" si="733"/>
        <v>0</v>
      </c>
      <c r="U266" s="102">
        <f t="shared" si="733"/>
        <v>0</v>
      </c>
      <c r="V266" s="102">
        <f t="shared" si="733"/>
        <v>0</v>
      </c>
      <c r="W266" s="102">
        <f t="shared" si="733"/>
        <v>0</v>
      </c>
    </row>
    <row r="267" spans="1:23" hidden="1" outlineLevel="1" x14ac:dyDescent="0.25">
      <c r="A267" s="57" t="s">
        <v>166</v>
      </c>
      <c r="B267" s="58">
        <f>IFERROR(((B265/B$18*B266)),0)</f>
        <v>0</v>
      </c>
      <c r="C267" s="58">
        <f>IFERROR(((C265/C$18*C266)),0)</f>
        <v>0</v>
      </c>
      <c r="D267" s="58">
        <f t="shared" ref="D267:L267" si="734">IFERROR(((D265/D$18*D266)),0)</f>
        <v>0</v>
      </c>
      <c r="E267" s="58">
        <f t="shared" si="734"/>
        <v>0</v>
      </c>
      <c r="F267" s="58">
        <f t="shared" si="734"/>
        <v>0</v>
      </c>
      <c r="G267" s="58">
        <f t="shared" si="734"/>
        <v>0</v>
      </c>
      <c r="H267" s="58">
        <f t="shared" si="734"/>
        <v>0</v>
      </c>
      <c r="I267" s="58">
        <f t="shared" si="734"/>
        <v>0</v>
      </c>
      <c r="J267" s="58">
        <f t="shared" si="734"/>
        <v>0</v>
      </c>
      <c r="K267" s="58">
        <f t="shared" si="734"/>
        <v>0</v>
      </c>
      <c r="L267" s="58">
        <f t="shared" si="734"/>
        <v>0</v>
      </c>
      <c r="O267" s="57" t="s">
        <v>166</v>
      </c>
      <c r="P267" s="58">
        <f>IF(P266&lt;&gt;0,P265,0)</f>
        <v>0</v>
      </c>
      <c r="Q267" s="58">
        <f>IF(Q266&lt;&gt;0,Q265,0)</f>
        <v>0</v>
      </c>
      <c r="R267" s="58">
        <f t="shared" ref="R267" si="735">IF(R266&lt;&gt;0,R265,0)</f>
        <v>0</v>
      </c>
      <c r="S267" s="58">
        <f t="shared" ref="S267" si="736">IF(S266&lt;&gt;0,S265,0)</f>
        <v>0</v>
      </c>
      <c r="T267" s="58">
        <f t="shared" ref="T267" si="737">IF(T266&lt;&gt;0,T265,0)</f>
        <v>0</v>
      </c>
      <c r="U267" s="58">
        <f t="shared" ref="U267" si="738">IF(U266&lt;&gt;0,U265,0)</f>
        <v>0</v>
      </c>
      <c r="V267" s="58">
        <f t="shared" ref="V267" si="739">IF(V266&lt;&gt;0,V265,0)</f>
        <v>0</v>
      </c>
      <c r="W267" s="58">
        <f t="shared" ref="W267" si="740">IF(W266&lt;&gt;0,W265,0)</f>
        <v>0</v>
      </c>
    </row>
    <row r="268" spans="1:23" hidden="1" outlineLevel="1" x14ac:dyDescent="0.25">
      <c r="A268" s="57" t="s">
        <v>165</v>
      </c>
      <c r="B268" s="58">
        <f>IF(B267=0,0,(IF(AND((((B267/26.089)*2)*0.175)&lt;1370.3),((B267/26.089)*2)*0.175,1370.3)))/2</f>
        <v>0</v>
      </c>
      <c r="C268" s="58">
        <f t="shared" ref="C268" si="741">IF(C267=0,0,(IF(AND((((C267/26.089)*2)*0.175)&lt;1370.3),((C267/26.089)*2)*0.175,1370.3)))/2</f>
        <v>0</v>
      </c>
      <c r="D268" s="58">
        <f t="shared" ref="D268" si="742">IF(D267=0,0,(IF(AND((((D267/26.089)*2)*0.175)&lt;1370.3),((D267/26.089)*2)*0.175,1370.3)))/2</f>
        <v>0</v>
      </c>
      <c r="E268" s="58">
        <f t="shared" ref="E268" si="743">IF(E267=0,0,(IF(AND((((E267/26.089)*2)*0.175)&lt;1370.3),((E267/26.089)*2)*0.175,1370.3)))/2</f>
        <v>0</v>
      </c>
      <c r="F268" s="58">
        <f t="shared" ref="F268" si="744">IF(F267=0,0,(IF(AND((((F267/26.089)*2)*0.175)&lt;1370.3),((F267/26.089)*2)*0.175,1370.3)))/2</f>
        <v>0</v>
      </c>
      <c r="G268" s="58">
        <f t="shared" ref="G268" si="745">IF(G267=0,0,(IF(AND((((G267/26.089)*2)*0.175)&lt;1370.3),((G267/26.089)*2)*0.175,1370.3)))/2</f>
        <v>0</v>
      </c>
      <c r="H268" s="58">
        <f t="shared" ref="H268" si="746">IF(H267=0,0,(IF(AND((((H267/26.089)*2)*0.175)&lt;1370.3),((H267/26.089)*2)*0.175,1370.3)))/2</f>
        <v>0</v>
      </c>
      <c r="I268" s="58">
        <f t="shared" ref="I268" si="747">IF(I267=0,0,(IF(AND((((I267/26.089)*2)*0.175)&lt;1370.3),((I267/26.089)*2)*0.175,1370.3)))/2</f>
        <v>0</v>
      </c>
      <c r="J268" s="58">
        <f t="shared" ref="J268" si="748">IF(J267=0,0,(IF(AND((((J267/26.089)*2)*0.175)&lt;1370.3),((J267/26.089)*2)*0.175,1370.3)))/2</f>
        <v>0</v>
      </c>
      <c r="K268" s="58">
        <f t="shared" ref="K268" si="749">IF(K267=0,0,(IF(AND((((K267/26.089)*2)*0.175)&lt;1370.3),((K267/26.089)*2)*0.175,1370.3)))/2</f>
        <v>0</v>
      </c>
      <c r="L268" s="58">
        <f t="shared" ref="L268" si="750">IF(L267=0,0,(IF(AND((((L267/26.089)*2)*0.175)&lt;1370.3),((L267/26.089)*2)*0.175,1370.3)))/2</f>
        <v>0</v>
      </c>
      <c r="O268" s="57" t="s">
        <v>165</v>
      </c>
      <c r="P268" s="58"/>
      <c r="Q268" s="58"/>
      <c r="R268" s="58"/>
      <c r="S268" s="58"/>
      <c r="T268" s="58"/>
      <c r="U268" s="58"/>
      <c r="V268" s="58"/>
      <c r="W268" s="58"/>
    </row>
    <row r="269" spans="1:23" hidden="1" outlineLevel="1" x14ac:dyDescent="0.25">
      <c r="A269" s="105"/>
      <c r="B269" s="39"/>
      <c r="C269" s="39"/>
      <c r="D269" s="39"/>
      <c r="E269" s="39"/>
      <c r="F269" s="39"/>
      <c r="G269" s="39"/>
      <c r="H269" s="39"/>
      <c r="I269" s="39"/>
      <c r="J269" s="39"/>
      <c r="K269" s="39"/>
      <c r="L269" s="39"/>
      <c r="O269" s="105"/>
      <c r="P269" s="39"/>
      <c r="Q269" s="39"/>
      <c r="R269" s="39"/>
      <c r="S269" s="39"/>
      <c r="T269" s="39"/>
      <c r="U269" s="39"/>
      <c r="V269" s="39"/>
      <c r="W269" s="39"/>
    </row>
    <row r="270" spans="1:23" hidden="1" outlineLevel="1" x14ac:dyDescent="0.25">
      <c r="A270" s="105" t="s">
        <v>187</v>
      </c>
      <c r="B270" s="103">
        <f>IF(B258&lt;=((DATE(YEAR(B251),7,1))),(DATE(YEAR(B264),MONTH($B$16),DAY($B$16))),(DATE(YEAR(B264)+1,MONTH($B$16),DAY($B$16))))</f>
        <v>43283</v>
      </c>
      <c r="C270" s="103">
        <f t="shared" ref="C270" si="751">(DATE(YEAR(B270)+1,MONTH(B270),DAY(B270)))</f>
        <v>43648</v>
      </c>
      <c r="D270" s="103">
        <f t="shared" ref="D270" si="752">(DATE(YEAR(C270)+1,MONTH(C270),DAY(C270)))</f>
        <v>44014</v>
      </c>
      <c r="E270" s="103">
        <f t="shared" ref="E270" si="753">(DATE(YEAR(D270)+1,MONTH(D270),DAY(D270)))</f>
        <v>44379</v>
      </c>
      <c r="F270" s="103">
        <f t="shared" ref="F270" si="754">(DATE(YEAR(E270)+1,MONTH(E270),DAY(E270)))</f>
        <v>44744</v>
      </c>
      <c r="G270" s="103">
        <f t="shared" ref="G270" si="755">(DATE(YEAR(F270)+1,MONTH(F270),DAY(F270)))</f>
        <v>45109</v>
      </c>
      <c r="H270" s="103">
        <f t="shared" ref="H270" si="756">(DATE(YEAR(G270)+1,MONTH(G270),DAY(G270)))</f>
        <v>45475</v>
      </c>
      <c r="I270" s="103">
        <f t="shared" ref="I270" si="757">(DATE(YEAR(H270)+1,MONTH(H270),DAY(H270)))</f>
        <v>45840</v>
      </c>
      <c r="J270" s="103">
        <f t="shared" ref="J270" si="758">(DATE(YEAR(I270)+1,MONTH(I270),DAY(I270)))</f>
        <v>46205</v>
      </c>
      <c r="K270" s="103">
        <f t="shared" ref="K270" si="759">(DATE(YEAR(J270)+1,MONTH(J270),DAY(J270)))</f>
        <v>46570</v>
      </c>
      <c r="L270" s="103">
        <f t="shared" ref="L270" si="760">(DATE(YEAR(K270)+1,MONTH(K270),DAY(K270)))</f>
        <v>46936</v>
      </c>
      <c r="O270" s="105" t="s">
        <v>187</v>
      </c>
      <c r="P270" s="103">
        <f>IF(P258&lt;=((DATE(YEAR(P251),7,1))),(DATE(YEAR(P264),MONTH($B$16),DAY($B$16))),(DATE(YEAR(P264)+1,MONTH($B$16),DAY($B$16))))</f>
        <v>43283</v>
      </c>
      <c r="Q270" s="103">
        <f t="shared" ref="Q270" si="761">(DATE(YEAR(P270)+1,MONTH(P270),DAY(P270)))</f>
        <v>43648</v>
      </c>
      <c r="R270" s="103">
        <f t="shared" ref="R270" si="762">(DATE(YEAR(Q270)+1,MONTH(Q270),DAY(Q270)))</f>
        <v>44014</v>
      </c>
      <c r="S270" s="103">
        <f t="shared" ref="S270" si="763">(DATE(YEAR(R270)+1,MONTH(R270),DAY(R270)))</f>
        <v>44379</v>
      </c>
      <c r="T270" s="103">
        <f t="shared" ref="T270" si="764">(DATE(YEAR(S270)+1,MONTH(S270),DAY(S270)))</f>
        <v>44744</v>
      </c>
      <c r="U270" s="103">
        <f t="shared" ref="U270" si="765">(DATE(YEAR(T270)+1,MONTH(T270),DAY(T270)))</f>
        <v>45109</v>
      </c>
      <c r="V270" s="103">
        <f t="shared" ref="V270" si="766">(DATE(YEAR(U270)+1,MONTH(U270),DAY(U270)))</f>
        <v>45475</v>
      </c>
      <c r="W270" s="103">
        <f t="shared" ref="W270" si="767">(DATE(YEAR(V270)+1,MONTH(V270),DAY(V270)))</f>
        <v>45840</v>
      </c>
    </row>
    <row r="271" spans="1:23" hidden="1" outlineLevel="1" x14ac:dyDescent="0.25">
      <c r="A271" s="105" t="s">
        <v>133</v>
      </c>
      <c r="B271" s="39" t="e">
        <f>VLOOKUP((IF(B264&lt;B270,B255,B255)),(IF('4.ACU Salaries '!I207="Casual (16.5%)",('Salary Schedule'!$A$67:$I$184),('Salary Schedule'!$A$4:$I$64))),(HLOOKUP('6. Staff Calculations'!B$15,'Salary Schedule'!$B$4:$I$5,2,FALSE)),FALSE)*1.03</f>
        <v>#N/A</v>
      </c>
      <c r="C271" s="39" t="e">
        <f>VLOOKUP((IF(C264&lt;C270,C255,B255)),(IF(OR('4.ACU Salaries '!$I$12="Casual (16.5%)",'4.ACU Salaries '!$I$12="Casual (30%)"),('Salary Schedule'!$A$67:$I$184),('Salary Schedule'!$A$5:$I$64))),(HLOOKUP('6. Staff Calculations'!C$15,'Salary Schedule'!$B$4:$I$5,2,FALSE)),FALSE)</f>
        <v>#N/A</v>
      </c>
      <c r="D271" s="39" t="e">
        <f>VLOOKUP((IF(D264&lt;D270,D255,C255)),(IF(OR('4.ACU Salaries '!$I$12="Casual (16.5%)",'4.ACU Salaries '!$I$12="Casual (30%)"),('Salary Schedule'!$A$67:$I$184),('Salary Schedule'!$A$5:$I$64))),(HLOOKUP('6. Staff Calculations'!D$15,'Salary Schedule'!$B$4:$I$5,2,FALSE)),FALSE)</f>
        <v>#N/A</v>
      </c>
      <c r="E271" s="39" t="e">
        <f>VLOOKUP((IF(E264&lt;E270,E255,D255)),(IF(OR('4.ACU Salaries '!$I$12="Casual (16.5%)",'4.ACU Salaries '!$I$12="Casual (30%)"),('Salary Schedule'!$A$67:$I$184),('Salary Schedule'!$A$5:$I$64))),(HLOOKUP('6. Staff Calculations'!E$15,'Salary Schedule'!$B$4:$I$5,2,FALSE)),FALSE)</f>
        <v>#N/A</v>
      </c>
      <c r="F271" s="39" t="e">
        <f>VLOOKUP((IF(F264&lt;F270,F255,E255)),(IF(OR('4.ACU Salaries '!$I$12="Casual (16.5%)",'4.ACU Salaries '!$I$12="Casual (30%)"),('Salary Schedule'!$A$67:$I$184),('Salary Schedule'!$A$5:$I$64))),(HLOOKUP('6. Staff Calculations'!F$15,'Salary Schedule'!$B$4:$I$5,2,FALSE)),FALSE)</f>
        <v>#N/A</v>
      </c>
      <c r="G271" s="39" t="e">
        <f>VLOOKUP((IF(G264&lt;G270,G255,F255)),(IF(OR('4.ACU Salaries '!$I$12="Casual (16.5%)",'4.ACU Salaries '!$I$12="Casual (30%)"),('Salary Schedule'!$A$67:$M$184),('Salary Schedule'!$A$5:$M$64))),(HLOOKUP('6. Staff Calculations'!G$15,'Salary Schedule'!$B$4:$M$5,2,FALSE)),FALSE)</f>
        <v>#N/A</v>
      </c>
      <c r="H271" s="39" t="e">
        <f>VLOOKUP((IF(H264&lt;H270,H255,G255)),(IF(OR('4.ACU Salaries '!$I$12="Casual (16.5%)",'4.ACU Salaries '!$I$12="Casual (30%)"),('Salary Schedule'!$A$67:$M$184),('Salary Schedule'!$A$5:$M$64))),(HLOOKUP('6. Staff Calculations'!H$15,'Salary Schedule'!$B$4:$M$5,2,FALSE)),FALSE)</f>
        <v>#N/A</v>
      </c>
      <c r="I271" s="39" t="e">
        <f>VLOOKUP((IF(I264&lt;I270,I255,H255)),(IF(OR('4.ACU Salaries '!$I$12="Casual (16.5%)",'4.ACU Salaries '!$I$12="Casual (30%)"),('Salary Schedule'!$A$67:$M$184),('Salary Schedule'!$A$5:$M$64))),(HLOOKUP('6. Staff Calculations'!I$15,'Salary Schedule'!$B$4:$M$5,2,FALSE)),FALSE)</f>
        <v>#N/A</v>
      </c>
      <c r="J271" s="39" t="e">
        <f>VLOOKUP((IF(J264&lt;J270,J255,I255)),(IF(OR('4.ACU Salaries '!$I$12="Casual (16.5%)",'4.ACU Salaries '!$I$12="Casual (30%)"),('Salary Schedule'!$A$67:$M$184),('Salary Schedule'!$A$5:$M$64))),(HLOOKUP('6. Staff Calculations'!J$15,'Salary Schedule'!$B$4:$M$5,2,FALSE)),FALSE)</f>
        <v>#N/A</v>
      </c>
      <c r="K271" s="39" t="e">
        <f>VLOOKUP((IF(K264&lt;K270,K255,J255)),(IF(OR('4.ACU Salaries '!$I$12="Casual (16.5%)",'4.ACU Salaries '!$I$12="Casual (30%)"),('Salary Schedule'!$A$67:$M$184),('Salary Schedule'!$A$5:$M$64))),(HLOOKUP('6. Staff Calculations'!K$15,'Salary Schedule'!$B$4:$M$5,2,FALSE)),FALSE)</f>
        <v>#N/A</v>
      </c>
      <c r="L271" s="39" t="e">
        <f>VLOOKUP((IF(L264&lt;L270,L255,K255)),(IF(OR('4.ACU Salaries '!$I$12="Casual (16.5%)",'4.ACU Salaries '!$I$12="Casual (30%)"),('Salary Schedule'!$A$67:$M$184),('Salary Schedule'!$A$5:$M$64))),(HLOOKUP('6. Staff Calculations'!L$15,'Salary Schedule'!$B$4:$M$5,2,FALSE)),FALSE)</f>
        <v>#N/A</v>
      </c>
      <c r="O271" s="105" t="s">
        <v>133</v>
      </c>
      <c r="P271" s="39"/>
      <c r="Q271" s="39"/>
      <c r="R271" s="39"/>
      <c r="S271" s="39"/>
      <c r="T271" s="39"/>
      <c r="U271" s="39"/>
      <c r="V271" s="39"/>
      <c r="W271" s="39"/>
    </row>
    <row r="272" spans="1:23" hidden="1" outlineLevel="1" x14ac:dyDescent="0.25">
      <c r="A272" s="105" t="s">
        <v>134</v>
      </c>
      <c r="B272" s="102">
        <f t="shared" ref="B272" si="768">IF(OR(B270&lt;=$B251,$B252&lt;=B270),0,(IF(B276&lt;$B252,(IF(B276&lt;=B270,(ABS(B270-B282)),(ABS(B270-B276)))),(ABS(B270-$B252)))))</f>
        <v>0</v>
      </c>
      <c r="C272" s="102">
        <f>IF(OR(C270&lt;=$B251,$B252&lt;=C270),0,(IF(C276&lt;$B252,(IF(C276&lt;=C270,(ABS(C270-C282)),(ABS(C270-C276)))),(ABS(C270-$B252)))))</f>
        <v>0</v>
      </c>
      <c r="D272" s="102">
        <f t="shared" ref="D272:L272" si="769">IF(OR(D270&lt;=$B251,$B252&lt;=D270),0,(IF(D276&lt;$B252,(IF(D276&lt;=D270,(ABS(D270-D282)),(ABS(D270-D276)))),(ABS(D270-$B252)))))</f>
        <v>0</v>
      </c>
      <c r="E272" s="102">
        <f t="shared" si="769"/>
        <v>0</v>
      </c>
      <c r="F272" s="102">
        <f t="shared" si="769"/>
        <v>0</v>
      </c>
      <c r="G272" s="102">
        <f t="shared" si="769"/>
        <v>0</v>
      </c>
      <c r="H272" s="102">
        <f t="shared" si="769"/>
        <v>0</v>
      </c>
      <c r="I272" s="102">
        <f t="shared" si="769"/>
        <v>0</v>
      </c>
      <c r="J272" s="102">
        <f t="shared" si="769"/>
        <v>0</v>
      </c>
      <c r="K272" s="102">
        <f t="shared" si="769"/>
        <v>0</v>
      </c>
      <c r="L272" s="102">
        <f t="shared" si="769"/>
        <v>0</v>
      </c>
      <c r="O272" s="105" t="s">
        <v>134</v>
      </c>
      <c r="P272" s="102"/>
      <c r="Q272" s="102"/>
      <c r="R272" s="102"/>
      <c r="S272" s="102"/>
      <c r="T272" s="102"/>
      <c r="U272" s="102"/>
      <c r="V272" s="102"/>
      <c r="W272" s="102"/>
    </row>
    <row r="273" spans="1:23" hidden="1" outlineLevel="1" x14ac:dyDescent="0.25">
      <c r="A273" s="57" t="s">
        <v>166</v>
      </c>
      <c r="B273" s="58">
        <f t="shared" ref="B273" si="770">IFERROR(((B271/B$18*B272)),0)</f>
        <v>0</v>
      </c>
      <c r="C273" s="58">
        <f>IFERROR(((C271/C$18*C272)),0)</f>
        <v>0</v>
      </c>
      <c r="D273" s="58">
        <f t="shared" ref="D273:L273" si="771">IFERROR(((D271/D$18*D272)),0)</f>
        <v>0</v>
      </c>
      <c r="E273" s="58">
        <f t="shared" si="771"/>
        <v>0</v>
      </c>
      <c r="F273" s="58">
        <f t="shared" si="771"/>
        <v>0</v>
      </c>
      <c r="G273" s="58">
        <f t="shared" si="771"/>
        <v>0</v>
      </c>
      <c r="H273" s="58">
        <f t="shared" si="771"/>
        <v>0</v>
      </c>
      <c r="I273" s="58">
        <f t="shared" si="771"/>
        <v>0</v>
      </c>
      <c r="J273" s="58">
        <f t="shared" si="771"/>
        <v>0</v>
      </c>
      <c r="K273" s="58">
        <f t="shared" si="771"/>
        <v>0</v>
      </c>
      <c r="L273" s="58">
        <f t="shared" si="771"/>
        <v>0</v>
      </c>
      <c r="O273" s="57" t="s">
        <v>166</v>
      </c>
      <c r="P273" s="58"/>
      <c r="Q273" s="58"/>
      <c r="R273" s="58"/>
      <c r="S273" s="58"/>
      <c r="T273" s="58"/>
      <c r="U273" s="58"/>
      <c r="V273" s="58"/>
      <c r="W273" s="58"/>
    </row>
    <row r="274" spans="1:23" hidden="1" outlineLevel="1" x14ac:dyDescent="0.25">
      <c r="A274" s="57" t="s">
        <v>165</v>
      </c>
      <c r="B274" s="58">
        <f>IF(B273=0,0,(IF(AND((((B273/26.089)*2)*0.175)&lt;1370.3),((B273/26.089)*2)*0.175,1370.3)))/2</f>
        <v>0</v>
      </c>
      <c r="C274" s="58">
        <f t="shared" ref="C274" si="772">IF(C273=0,0,(IF(AND((((C273/26.089)*2)*0.175)&lt;1370.3),((C273/26.089)*2)*0.175,1370.3)))/2</f>
        <v>0</v>
      </c>
      <c r="D274" s="58">
        <f t="shared" ref="D274" si="773">IF(D273=0,0,(IF(AND((((D273/26.089)*2)*0.175)&lt;1370.3),((D273/26.089)*2)*0.175,1370.3)))/2</f>
        <v>0</v>
      </c>
      <c r="E274" s="58">
        <f t="shared" ref="E274" si="774">IF(E273=0,0,(IF(AND((((E273/26.089)*2)*0.175)&lt;1370.3),((E273/26.089)*2)*0.175,1370.3)))/2</f>
        <v>0</v>
      </c>
      <c r="F274" s="58">
        <f t="shared" ref="F274" si="775">IF(F273=0,0,(IF(AND((((F273/26.089)*2)*0.175)&lt;1370.3),((F273/26.089)*2)*0.175,1370.3)))/2</f>
        <v>0</v>
      </c>
      <c r="G274" s="58">
        <f t="shared" ref="G274" si="776">IF(G273=0,0,(IF(AND((((G273/26.089)*2)*0.175)&lt;1370.3),((G273/26.089)*2)*0.175,1370.3)))/2</f>
        <v>0</v>
      </c>
      <c r="H274" s="58">
        <f t="shared" ref="H274" si="777">IF(H273=0,0,(IF(AND((((H273/26.089)*2)*0.175)&lt;1370.3),((H273/26.089)*2)*0.175,1370.3)))/2</f>
        <v>0</v>
      </c>
      <c r="I274" s="58">
        <f t="shared" ref="I274" si="778">IF(I273=0,0,(IF(AND((((I273/26.089)*2)*0.175)&lt;1370.3),((I273/26.089)*2)*0.175,1370.3)))/2</f>
        <v>0</v>
      </c>
      <c r="J274" s="58">
        <f t="shared" ref="J274" si="779">IF(J273=0,0,(IF(AND((((J273/26.089)*2)*0.175)&lt;1370.3),((J273/26.089)*2)*0.175,1370.3)))/2</f>
        <v>0</v>
      </c>
      <c r="K274" s="58">
        <f t="shared" ref="K274" si="780">IF(K273=0,0,(IF(AND((((K273/26.089)*2)*0.175)&lt;1370.3),((K273/26.089)*2)*0.175,1370.3)))/2</f>
        <v>0</v>
      </c>
      <c r="L274" s="58">
        <f t="shared" ref="L274" si="781">IF(L273=0,0,(IF(AND((((L273/26.089)*2)*0.175)&lt;1370.3),((L273/26.089)*2)*0.175,1370.3)))/2</f>
        <v>0</v>
      </c>
      <c r="O274" s="57" t="s">
        <v>165</v>
      </c>
      <c r="P274" s="58"/>
      <c r="Q274" s="58"/>
      <c r="R274" s="58"/>
      <c r="S274" s="58"/>
      <c r="T274" s="58"/>
      <c r="U274" s="58"/>
      <c r="V274" s="58"/>
      <c r="W274" s="58"/>
    </row>
    <row r="275" spans="1:23" hidden="1" outlineLevel="1" x14ac:dyDescent="0.25">
      <c r="A275" s="105"/>
      <c r="B275" s="39"/>
      <c r="C275" s="39"/>
      <c r="D275" s="39"/>
      <c r="E275" s="39"/>
      <c r="F275" s="39"/>
      <c r="G275" s="39"/>
      <c r="H275" s="39"/>
      <c r="I275" s="39"/>
      <c r="J275" s="39"/>
      <c r="K275" s="39"/>
      <c r="L275" s="39"/>
      <c r="O275" s="105"/>
      <c r="P275" s="39"/>
      <c r="Q275" s="39"/>
      <c r="R275" s="39"/>
      <c r="S275" s="39"/>
      <c r="T275" s="39"/>
      <c r="U275" s="39"/>
      <c r="V275" s="39"/>
      <c r="W275" s="39"/>
    </row>
    <row r="276" spans="1:23" hidden="1" outlineLevel="1" x14ac:dyDescent="0.25">
      <c r="A276" s="105" t="s">
        <v>135</v>
      </c>
      <c r="B276" s="103">
        <f t="shared" ref="B276:L276" si="782">B264</f>
        <v>43100</v>
      </c>
      <c r="C276" s="103">
        <f t="shared" si="782"/>
        <v>43100</v>
      </c>
      <c r="D276" s="103">
        <f t="shared" si="782"/>
        <v>43100</v>
      </c>
      <c r="E276" s="103">
        <f t="shared" si="782"/>
        <v>43100</v>
      </c>
      <c r="F276" s="103">
        <f t="shared" si="782"/>
        <v>43100</v>
      </c>
      <c r="G276" s="103">
        <f t="shared" si="782"/>
        <v>43100</v>
      </c>
      <c r="H276" s="103">
        <f t="shared" si="782"/>
        <v>43100</v>
      </c>
      <c r="I276" s="103">
        <f t="shared" si="782"/>
        <v>43100</v>
      </c>
      <c r="J276" s="103">
        <f t="shared" si="782"/>
        <v>43100</v>
      </c>
      <c r="K276" s="103">
        <f t="shared" si="782"/>
        <v>43100</v>
      </c>
      <c r="L276" s="103">
        <f t="shared" si="782"/>
        <v>43100</v>
      </c>
      <c r="O276" s="105" t="s">
        <v>135</v>
      </c>
      <c r="P276" s="103">
        <f t="shared" ref="P276:W276" si="783">P264</f>
        <v>43100</v>
      </c>
      <c r="Q276" s="103">
        <f t="shared" si="783"/>
        <v>43100</v>
      </c>
      <c r="R276" s="103">
        <f t="shared" si="783"/>
        <v>43100</v>
      </c>
      <c r="S276" s="103">
        <f t="shared" si="783"/>
        <v>43100</v>
      </c>
      <c r="T276" s="103">
        <f t="shared" si="783"/>
        <v>43100</v>
      </c>
      <c r="U276" s="103">
        <f t="shared" si="783"/>
        <v>43100</v>
      </c>
      <c r="V276" s="103">
        <f t="shared" si="783"/>
        <v>43100</v>
      </c>
      <c r="W276" s="103">
        <f t="shared" si="783"/>
        <v>43100</v>
      </c>
    </row>
    <row r="277" spans="1:23" hidden="1" outlineLevel="1" x14ac:dyDescent="0.25">
      <c r="A277" s="105" t="s">
        <v>133</v>
      </c>
      <c r="B277" s="39" t="e">
        <f>B271</f>
        <v>#N/A</v>
      </c>
      <c r="C277" s="39" t="e">
        <f>VLOOKUP(C255,(IF(OR('4.ACU Salaries '!$I$12="Casual (16.5%)",'4.ACU Salaries '!$I$12="Casual (30%)"),('Salary Schedule'!$A$67:$I$184),('Salary Schedule'!$A$5:$I$64))),((HLOOKUP(C$15,'Salary Schedule'!$B$4:$I$5,2,FALSE))),FALSE)</f>
        <v>#N/A</v>
      </c>
      <c r="D277" s="39" t="e">
        <f>VLOOKUP(D255,(IF(OR('4.ACU Salaries '!$I$12="Casual (16.5%)",'4.ACU Salaries '!$I$12="Casual (30%)"),('Salary Schedule'!$A$67:$I$184),('Salary Schedule'!$A$5:$I$64))),((HLOOKUP(D$15,'Salary Schedule'!$B$4:$I$5,2,FALSE))),FALSE)</f>
        <v>#N/A</v>
      </c>
      <c r="E277" s="39" t="e">
        <f>VLOOKUP(E255,(IF(OR('4.ACU Salaries '!$I$12="Casual (16.5%)",'4.ACU Salaries '!$I$12="Casual (30%)"),('Salary Schedule'!$A$67:$I$184),('Salary Schedule'!$A$5:$I$64))),((HLOOKUP(E$15,'Salary Schedule'!$B$4:$I$5,2,FALSE))),FALSE)</f>
        <v>#N/A</v>
      </c>
      <c r="F277" s="39" t="e">
        <f>VLOOKUP(F255,(IF(OR('4.ACU Salaries '!$I$12="Casual (16.5%)",'4.ACU Salaries '!$I$12="Casual (30%)"),('Salary Schedule'!$A$67:$I$184),('Salary Schedule'!$A$5:$I$64))),((HLOOKUP(F$15,'Salary Schedule'!$B$4:$I$5,2,FALSE))),FALSE)</f>
        <v>#N/A</v>
      </c>
      <c r="G277" s="39" t="e">
        <f>VLOOKUP(G255,(IF(OR('4.ACU Salaries '!$I$12="Casual (16.5%)",'4.ACU Salaries '!$I$12="Casual (30%)"),('Salary Schedule'!$A$67:$M$184),('Salary Schedule'!$A$5:$M$64))),((HLOOKUP(G$15,'Salary Schedule'!$B$4:$M$5,2,FALSE))),FALSE)</f>
        <v>#N/A</v>
      </c>
      <c r="H277" s="39" t="e">
        <f>VLOOKUP(H255,(IF(OR('4.ACU Salaries '!$I$12="Casual (16.5%)",'4.ACU Salaries '!$I$12="Casual (30%)"),('Salary Schedule'!$A$67:$M$184),('Salary Schedule'!$A$5:$M$64))),((HLOOKUP(H$15,'Salary Schedule'!$B$4:$M$5,2,FALSE))),FALSE)</f>
        <v>#N/A</v>
      </c>
      <c r="I277" s="39" t="e">
        <f>VLOOKUP(I255,(IF(OR('4.ACU Salaries '!$I$12="Casual (16.5%)",'4.ACU Salaries '!$I$12="Casual (30%)"),('Salary Schedule'!$A$67:$M$184),('Salary Schedule'!$A$5:$M$64))),((HLOOKUP(I$15,'Salary Schedule'!$B$4:$M$5,2,FALSE))),FALSE)</f>
        <v>#N/A</v>
      </c>
      <c r="J277" s="39" t="e">
        <f>VLOOKUP(J255,(IF(OR('4.ACU Salaries '!$I$12="Casual (16.5%)",'4.ACU Salaries '!$I$12="Casual (30%)"),('Salary Schedule'!$A$67:$M$184),('Salary Schedule'!$A$5:$M$64))),((HLOOKUP(J$15,'Salary Schedule'!$B$4:$M$5,2,FALSE))),FALSE)</f>
        <v>#N/A</v>
      </c>
      <c r="K277" s="39" t="e">
        <f>VLOOKUP(K255,(IF(OR('4.ACU Salaries '!$I$12="Casual (16.5%)",'4.ACU Salaries '!$I$12="Casual (30%)"),('Salary Schedule'!$A$67:$M$184),('Salary Schedule'!$A$5:$M$64))),((HLOOKUP(K$15,'Salary Schedule'!$B$4:$M$5,2,FALSE))),FALSE)</f>
        <v>#N/A</v>
      </c>
      <c r="L277" s="39" t="e">
        <f>VLOOKUP(L255,(IF(OR('4.ACU Salaries '!$I$12="Casual (16.5%)",'4.ACU Salaries '!$I$12="Casual (30%)"),('Salary Schedule'!$A$67:$M$184),('Salary Schedule'!$A$5:$M$64))),((HLOOKUP(L$15,'Salary Schedule'!$B$4:$M$5,2,FALSE))),FALSE)</f>
        <v>#N/A</v>
      </c>
      <c r="O277" s="105" t="s">
        <v>133</v>
      </c>
      <c r="P277" s="39"/>
      <c r="Q277" s="39"/>
      <c r="R277" s="39"/>
      <c r="S277" s="39"/>
      <c r="T277" s="39"/>
      <c r="U277" s="39"/>
      <c r="V277" s="39"/>
      <c r="W277" s="39"/>
    </row>
    <row r="278" spans="1:23" hidden="1" outlineLevel="1" x14ac:dyDescent="0.25">
      <c r="A278" s="105" t="s">
        <v>134</v>
      </c>
      <c r="B278" s="102">
        <f>IF(OR(B276&lt;B270,B276&lt;$B251,$B252&lt;=B276),0,(IF(B282&gt;$B252,(ABS(B276-$B252)),IF(B282&lt;C270,(ABS(B276-B282)),(ABS(B276-C270))))))</f>
        <v>0</v>
      </c>
      <c r="C278" s="102">
        <f t="shared" ref="C278" si="784">IF(OR(C276&lt;C270,C276&lt;$B251,$B252&lt;=C276),0,(IF(C282&gt;$B252,(ABS(C276-$B252)),IF(C282&lt;D270,(ABS(C276-C282)),(ABS(C276-D270))))))</f>
        <v>0</v>
      </c>
      <c r="D278" s="102">
        <f t="shared" ref="D278" si="785">IF(OR(D276&lt;D270,D276&lt;$B251,$B252&lt;=D276),0,(IF(D282&gt;$B252,(ABS(D276-$B252)),IF(D282&lt;E270,(ABS(D276-D282)),(ABS(D276-E270))))))</f>
        <v>0</v>
      </c>
      <c r="E278" s="102">
        <f t="shared" ref="E278" si="786">IF(OR(E276&lt;E270,E276&lt;$B251,$B252&lt;=E276),0,(IF(E282&gt;$B252,(ABS(E276-$B252)),IF(E282&lt;F270,(ABS(E276-E282)),(ABS(E276-F270))))))</f>
        <v>0</v>
      </c>
      <c r="F278" s="102">
        <f t="shared" ref="F278" si="787">IF(OR(F276&lt;F270,F276&lt;$B251,$B252&lt;=F276),0,(IF(F282&gt;$B252,(ABS(F276-$B252)),IF(F282&lt;G270,(ABS(F276-F282)),(ABS(F276-G270))))))</f>
        <v>0</v>
      </c>
      <c r="G278" s="102">
        <f t="shared" ref="G278" si="788">IF(OR(G276&lt;G270,G276&lt;$B251,$B252&lt;=G276),0,(IF(G282&gt;$B252,(ABS(G276-$B252)),IF(G282&lt;H270,(ABS(G276-G282)),(ABS(G276-H270))))))</f>
        <v>0</v>
      </c>
      <c r="H278" s="102">
        <f t="shared" ref="H278" si="789">IF(OR(H276&lt;H270,H276&lt;$B251,$B252&lt;=H276),0,(IF(H282&gt;$B252,(ABS(H276-$B252)),IF(H282&lt;I270,(ABS(H276-H282)),(ABS(H276-I270))))))</f>
        <v>0</v>
      </c>
      <c r="I278" s="102">
        <f t="shared" ref="I278" si="790">IF(OR(I276&lt;I270,I276&lt;$B251,$B252&lt;=I276),0,(IF(I282&gt;$B252,(ABS(I276-$B252)),IF(I282&lt;J270,(ABS(I276-I282)),(ABS(I276-J270))))))</f>
        <v>0</v>
      </c>
      <c r="J278" s="102">
        <f t="shared" ref="J278" si="791">IF(OR(J276&lt;J270,J276&lt;$B251,$B252&lt;=J276),0,(IF(J282&gt;$B252,(ABS(J276-$B252)),IF(J282&lt;K270,(ABS(J276-J282)),(ABS(J276-K270))))))</f>
        <v>0</v>
      </c>
      <c r="K278" s="102">
        <f t="shared" ref="K278" si="792">IF(OR(K276&lt;K270,K276&lt;$B251,$B252&lt;=K276),0,(IF(K282&gt;$B252,(ABS(K276-$B252)),IF(K282&lt;L270,(ABS(K276-K282)),(ABS(K276-L270))))))</f>
        <v>0</v>
      </c>
      <c r="L278" s="102">
        <f t="shared" ref="L278" si="793">IF(OR(L276&lt;L270,L276&lt;$B251,$B252&lt;=L276),0,(IF(L282&gt;$B252,(ABS(L276-$B252)),IF(L282&lt;M270,(ABS(L276-L282)),(ABS(L276-M270))))))</f>
        <v>0</v>
      </c>
      <c r="O278" s="105" t="s">
        <v>134</v>
      </c>
      <c r="P278" s="102"/>
      <c r="Q278" s="102"/>
      <c r="R278" s="102"/>
      <c r="S278" s="102"/>
      <c r="T278" s="102"/>
      <c r="U278" s="102"/>
      <c r="V278" s="102"/>
      <c r="W278" s="102"/>
    </row>
    <row r="279" spans="1:23" hidden="1" outlineLevel="1" x14ac:dyDescent="0.25">
      <c r="A279" s="57" t="s">
        <v>166</v>
      </c>
      <c r="B279" s="58">
        <f t="shared" ref="B279:L279" si="794">IFERROR(((B277/B$18*B278)),0)</f>
        <v>0</v>
      </c>
      <c r="C279" s="58">
        <f t="shared" si="794"/>
        <v>0</v>
      </c>
      <c r="D279" s="58">
        <f t="shared" si="794"/>
        <v>0</v>
      </c>
      <c r="E279" s="58">
        <f t="shared" si="794"/>
        <v>0</v>
      </c>
      <c r="F279" s="58">
        <f t="shared" si="794"/>
        <v>0</v>
      </c>
      <c r="G279" s="58">
        <f t="shared" si="794"/>
        <v>0</v>
      </c>
      <c r="H279" s="58">
        <f t="shared" si="794"/>
        <v>0</v>
      </c>
      <c r="I279" s="58">
        <f t="shared" si="794"/>
        <v>0</v>
      </c>
      <c r="J279" s="58">
        <f t="shared" si="794"/>
        <v>0</v>
      </c>
      <c r="K279" s="58">
        <f t="shared" si="794"/>
        <v>0</v>
      </c>
      <c r="L279" s="58">
        <f t="shared" si="794"/>
        <v>0</v>
      </c>
      <c r="O279" s="57" t="s">
        <v>166</v>
      </c>
      <c r="P279" s="58"/>
      <c r="Q279" s="58"/>
      <c r="R279" s="58"/>
      <c r="S279" s="58"/>
      <c r="T279" s="58"/>
      <c r="U279" s="58"/>
      <c r="V279" s="58"/>
      <c r="W279" s="58"/>
    </row>
    <row r="280" spans="1:23" hidden="1" outlineLevel="1" x14ac:dyDescent="0.25">
      <c r="A280" s="57" t="s">
        <v>165</v>
      </c>
      <c r="B280" s="58">
        <f>IF(B278=0,0,(IF(AND((((B279/26.089)*2)*0.175)&lt;1370.3),((B279/26.089)*2)*0.175,1370.3)))</f>
        <v>0</v>
      </c>
      <c r="C280" s="58">
        <f t="shared" ref="C280:L280" si="795">IF(C278=0,0,(IF(AND((((C279/26.089)*2)*0.175)&lt;1370.3),((C279/26.089)*2)*0.175,1370.3)))</f>
        <v>0</v>
      </c>
      <c r="D280" s="58">
        <f t="shared" si="795"/>
        <v>0</v>
      </c>
      <c r="E280" s="58">
        <f t="shared" si="795"/>
        <v>0</v>
      </c>
      <c r="F280" s="58">
        <f t="shared" si="795"/>
        <v>0</v>
      </c>
      <c r="G280" s="58">
        <f t="shared" si="795"/>
        <v>0</v>
      </c>
      <c r="H280" s="58">
        <f t="shared" si="795"/>
        <v>0</v>
      </c>
      <c r="I280" s="58">
        <f t="shared" si="795"/>
        <v>0</v>
      </c>
      <c r="J280" s="58">
        <f t="shared" si="795"/>
        <v>0</v>
      </c>
      <c r="K280" s="58">
        <f t="shared" si="795"/>
        <v>0</v>
      </c>
      <c r="L280" s="58">
        <f t="shared" si="795"/>
        <v>0</v>
      </c>
      <c r="O280" s="57" t="s">
        <v>165</v>
      </c>
      <c r="P280" s="58"/>
      <c r="Q280" s="58"/>
      <c r="R280" s="58"/>
      <c r="S280" s="58"/>
      <c r="T280" s="58"/>
      <c r="U280" s="58"/>
      <c r="V280" s="58"/>
      <c r="W280" s="58"/>
    </row>
    <row r="281" spans="1:23" hidden="1" outlineLevel="1" x14ac:dyDescent="0.25">
      <c r="A281" s="105"/>
      <c r="B281" s="39"/>
      <c r="C281" s="39"/>
      <c r="D281" s="39"/>
      <c r="E281" s="39"/>
      <c r="F281" s="39"/>
      <c r="G281" s="39"/>
      <c r="H281" s="39"/>
      <c r="I281" s="39"/>
      <c r="J281" s="39"/>
      <c r="K281" s="39"/>
      <c r="L281" s="39"/>
      <c r="O281" s="105"/>
      <c r="P281" s="39"/>
      <c r="Q281" s="39"/>
      <c r="R281" s="39"/>
      <c r="S281" s="39"/>
      <c r="T281" s="39"/>
      <c r="U281" s="39"/>
      <c r="V281" s="39"/>
      <c r="W281" s="39"/>
    </row>
    <row r="282" spans="1:23" hidden="1" outlineLevel="1" x14ac:dyDescent="0.25">
      <c r="A282" s="105" t="s">
        <v>136</v>
      </c>
      <c r="B282" s="103">
        <f>IF(B284&lt;B252,B284,B252)</f>
        <v>0</v>
      </c>
      <c r="C282" s="103">
        <f>IF(C284&lt;B252,C284,B252)</f>
        <v>0</v>
      </c>
      <c r="D282" s="103">
        <f t="shared" ref="D282:L282" si="796">IF(D284&lt;$B252,D284,$B252)</f>
        <v>0</v>
      </c>
      <c r="E282" s="103">
        <f t="shared" si="796"/>
        <v>0</v>
      </c>
      <c r="F282" s="103">
        <f t="shared" si="796"/>
        <v>0</v>
      </c>
      <c r="G282" s="103">
        <f t="shared" si="796"/>
        <v>0</v>
      </c>
      <c r="H282" s="103">
        <f t="shared" si="796"/>
        <v>0</v>
      </c>
      <c r="I282" s="103">
        <f t="shared" si="796"/>
        <v>0</v>
      </c>
      <c r="J282" s="103">
        <f t="shared" si="796"/>
        <v>0</v>
      </c>
      <c r="K282" s="103">
        <f t="shared" si="796"/>
        <v>0</v>
      </c>
      <c r="L282" s="103">
        <f t="shared" si="796"/>
        <v>0</v>
      </c>
      <c r="O282" s="105" t="s">
        <v>136</v>
      </c>
      <c r="P282" s="103">
        <f>IF(P284&lt;P252,P284,P252)</f>
        <v>0</v>
      </c>
      <c r="Q282" s="103">
        <f>IF(Q284&lt;P252,Q284,P252)</f>
        <v>0</v>
      </c>
      <c r="R282" s="103">
        <f>IF(R284&lt;$P252,R284,$P252)</f>
        <v>0</v>
      </c>
      <c r="S282" s="103">
        <f t="shared" ref="S282:W282" si="797">IF(S284&lt;$P252,S284,$P252)</f>
        <v>0</v>
      </c>
      <c r="T282" s="103">
        <f t="shared" si="797"/>
        <v>0</v>
      </c>
      <c r="U282" s="103">
        <f t="shared" si="797"/>
        <v>0</v>
      </c>
      <c r="V282" s="103">
        <f t="shared" si="797"/>
        <v>0</v>
      </c>
      <c r="W282" s="103">
        <f t="shared" si="797"/>
        <v>0</v>
      </c>
    </row>
    <row r="283" spans="1:23" hidden="1" outlineLevel="1" x14ac:dyDescent="0.25">
      <c r="A283" s="105"/>
      <c r="B283" s="39"/>
      <c r="C283" s="39"/>
      <c r="D283" s="39"/>
      <c r="E283" s="39"/>
      <c r="F283" s="39"/>
      <c r="G283" s="39"/>
      <c r="H283" s="39"/>
      <c r="I283" s="39"/>
      <c r="J283" s="39"/>
      <c r="K283" s="39"/>
      <c r="L283" s="39"/>
      <c r="O283" s="105"/>
      <c r="P283" s="39"/>
      <c r="Q283" s="39"/>
      <c r="R283" s="39"/>
      <c r="S283" s="39"/>
      <c r="T283" s="39"/>
      <c r="U283" s="39"/>
      <c r="V283" s="39"/>
      <c r="W283" s="39"/>
    </row>
    <row r="284" spans="1:23" hidden="1" outlineLevel="1" x14ac:dyDescent="0.25">
      <c r="A284" s="105" t="s">
        <v>137</v>
      </c>
      <c r="B284" s="103">
        <f>(DATE(YEAR(B258)+1,MONTH(B258),DAY(B258)))</f>
        <v>43101</v>
      </c>
      <c r="C284" s="103">
        <f t="shared" ref="C284:L284" si="798">((DATE(YEAR(C258)+1,MONTH(C258),DAY(C258))))</f>
        <v>43466</v>
      </c>
      <c r="D284" s="103">
        <f t="shared" si="798"/>
        <v>43831</v>
      </c>
      <c r="E284" s="103">
        <f t="shared" si="798"/>
        <v>44197</v>
      </c>
      <c r="F284" s="103">
        <f t="shared" si="798"/>
        <v>44562</v>
      </c>
      <c r="G284" s="103">
        <f t="shared" si="798"/>
        <v>44927</v>
      </c>
      <c r="H284" s="103">
        <f t="shared" si="798"/>
        <v>45292</v>
      </c>
      <c r="I284" s="103">
        <f t="shared" si="798"/>
        <v>45658</v>
      </c>
      <c r="J284" s="103">
        <f t="shared" si="798"/>
        <v>46023</v>
      </c>
      <c r="K284" s="103">
        <f t="shared" si="798"/>
        <v>46388</v>
      </c>
      <c r="L284" s="103">
        <f t="shared" si="798"/>
        <v>46753</v>
      </c>
      <c r="O284" s="105" t="s">
        <v>137</v>
      </c>
      <c r="P284" s="103">
        <f>(DATE(YEAR(P258)+1,MONTH(P258),DAY(P258)))</f>
        <v>43101</v>
      </c>
      <c r="Q284" s="103">
        <f t="shared" ref="Q284:W284" si="799">((DATE(YEAR(Q258)+1,MONTH(Q258),DAY(Q258))))</f>
        <v>43466</v>
      </c>
      <c r="R284" s="103">
        <f t="shared" si="799"/>
        <v>43831</v>
      </c>
      <c r="S284" s="103">
        <f t="shared" si="799"/>
        <v>44197</v>
      </c>
      <c r="T284" s="103">
        <f t="shared" si="799"/>
        <v>44562</v>
      </c>
      <c r="U284" s="103">
        <f t="shared" si="799"/>
        <v>44927</v>
      </c>
      <c r="V284" s="103">
        <f t="shared" si="799"/>
        <v>45292</v>
      </c>
      <c r="W284" s="103">
        <f t="shared" si="799"/>
        <v>45658</v>
      </c>
    </row>
    <row r="285" spans="1:23" hidden="1" outlineLevel="1" x14ac:dyDescent="0.25">
      <c r="A285" s="105"/>
      <c r="B285" s="39"/>
      <c r="C285" s="39"/>
      <c r="D285" s="39"/>
      <c r="E285" s="39"/>
      <c r="F285" s="39"/>
      <c r="G285" s="39"/>
      <c r="H285" s="39"/>
      <c r="I285" s="39"/>
      <c r="J285" s="39"/>
      <c r="K285" s="39"/>
      <c r="L285" s="39"/>
      <c r="O285" s="105"/>
      <c r="P285" s="39"/>
      <c r="Q285" s="39"/>
      <c r="R285" s="39"/>
      <c r="S285" s="39"/>
      <c r="T285" s="39"/>
      <c r="U285" s="39"/>
      <c r="V285" s="39"/>
      <c r="W285" s="39"/>
    </row>
    <row r="286" spans="1:23" collapsed="1" x14ac:dyDescent="0.25">
      <c r="A286" s="101" t="s">
        <v>138</v>
      </c>
      <c r="B286" s="106">
        <f t="shared" ref="B286:I286" si="800">B272+B266+B260+B278</f>
        <v>0</v>
      </c>
      <c r="C286" s="106">
        <f t="shared" si="800"/>
        <v>0</v>
      </c>
      <c r="D286" s="106">
        <f t="shared" si="800"/>
        <v>0</v>
      </c>
      <c r="E286" s="106">
        <f t="shared" si="800"/>
        <v>0</v>
      </c>
      <c r="F286" s="106">
        <f t="shared" si="800"/>
        <v>0</v>
      </c>
      <c r="G286" s="106">
        <f t="shared" si="800"/>
        <v>0</v>
      </c>
      <c r="H286" s="106">
        <f t="shared" si="800"/>
        <v>0</v>
      </c>
      <c r="I286" s="106">
        <f t="shared" si="800"/>
        <v>0</v>
      </c>
      <c r="J286" s="106">
        <f>J272+J266+J260+J278</f>
        <v>0</v>
      </c>
      <c r="K286" s="106">
        <f>K272+K266+K260+K278</f>
        <v>0</v>
      </c>
      <c r="L286" s="106">
        <f t="shared" ref="L286" si="801">L272+L266+L260+L278</f>
        <v>0</v>
      </c>
      <c r="O286" s="101" t="s">
        <v>138</v>
      </c>
      <c r="P286" s="106">
        <f t="shared" ref="P286:W286" si="802">P272+P266+P260+P278</f>
        <v>0</v>
      </c>
      <c r="Q286" s="106">
        <f t="shared" si="802"/>
        <v>0</v>
      </c>
      <c r="R286" s="106">
        <f t="shared" si="802"/>
        <v>0</v>
      </c>
      <c r="S286" s="106">
        <f t="shared" si="802"/>
        <v>0</v>
      </c>
      <c r="T286" s="106">
        <f t="shared" si="802"/>
        <v>0</v>
      </c>
      <c r="U286" s="106">
        <f t="shared" si="802"/>
        <v>0</v>
      </c>
      <c r="V286" s="106">
        <f t="shared" si="802"/>
        <v>0</v>
      </c>
      <c r="W286" s="106">
        <f t="shared" si="802"/>
        <v>0</v>
      </c>
    </row>
    <row r="287" spans="1:23" x14ac:dyDescent="0.25">
      <c r="A287" s="101">
        <v>6</v>
      </c>
      <c r="B287" s="106">
        <f t="shared" ref="B287" si="803">(B273+B267+B261+B279+B268+B274+B262)*$B253</f>
        <v>0</v>
      </c>
      <c r="C287" s="106">
        <f t="shared" ref="C287:F287" si="804">(C273+C267+C261+C279+C268+C274+C262+C280)*$B253</f>
        <v>0</v>
      </c>
      <c r="D287" s="106">
        <f t="shared" si="804"/>
        <v>0</v>
      </c>
      <c r="E287" s="106">
        <f t="shared" si="804"/>
        <v>0</v>
      </c>
      <c r="F287" s="106">
        <f t="shared" si="804"/>
        <v>0</v>
      </c>
      <c r="G287" s="106">
        <f>(G273+G267+G261+G279+G268+G274+G262+G280)*$B253</f>
        <v>0</v>
      </c>
      <c r="H287" s="106">
        <f t="shared" ref="H287:L287" si="805">(H273+H267+H261+H279+H268+H274+H262+H280)*$B253</f>
        <v>0</v>
      </c>
      <c r="I287" s="106">
        <f t="shared" si="805"/>
        <v>0</v>
      </c>
      <c r="J287" s="106">
        <f t="shared" si="805"/>
        <v>0</v>
      </c>
      <c r="K287" s="106">
        <f t="shared" si="805"/>
        <v>0</v>
      </c>
      <c r="L287" s="106">
        <f t="shared" si="805"/>
        <v>0</v>
      </c>
      <c r="O287" s="101">
        <v>6</v>
      </c>
      <c r="P287" s="106">
        <f>(P273+P267+P261+P279+P268+P274+P262)*$P253</f>
        <v>0</v>
      </c>
      <c r="Q287" s="106">
        <f t="shared" ref="Q287:W287" si="806">(Q273+Q267+Q261+Q279+Q268+Q274+Q262)*$P253</f>
        <v>0</v>
      </c>
      <c r="R287" s="106">
        <f t="shared" si="806"/>
        <v>0</v>
      </c>
      <c r="S287" s="106">
        <f t="shared" si="806"/>
        <v>0</v>
      </c>
      <c r="T287" s="106">
        <f t="shared" si="806"/>
        <v>0</v>
      </c>
      <c r="U287" s="106">
        <f t="shared" si="806"/>
        <v>0</v>
      </c>
      <c r="V287" s="106">
        <f t="shared" si="806"/>
        <v>0</v>
      </c>
      <c r="W287" s="106">
        <f t="shared" si="806"/>
        <v>0</v>
      </c>
    </row>
    <row r="289" spans="1:23" x14ac:dyDescent="0.25">
      <c r="A289" s="107" t="s">
        <v>144</v>
      </c>
      <c r="B289" s="107" t="e">
        <f>VLOOKUP('6. Staff Calculations'!B294,Increments!B$1:D$155,3,FALSE)</f>
        <v>#N/A</v>
      </c>
      <c r="C289" s="107" t="e">
        <f>IF(B289="ARC","No",'4.ACU Salaries '!$M$18)</f>
        <v>#N/A</v>
      </c>
      <c r="D289" s="107"/>
      <c r="E289" s="107"/>
      <c r="F289" s="107"/>
      <c r="G289" s="107"/>
      <c r="H289" s="107"/>
      <c r="I289" s="107"/>
      <c r="J289" s="107"/>
      <c r="K289" s="107"/>
      <c r="L289" s="107"/>
      <c r="O289" s="107" t="s">
        <v>144</v>
      </c>
      <c r="P289" s="107" t="e">
        <f>VLOOKUP('6. Staff Calculations'!P294,Increments!Q$1:S$155,3,FALSE)</f>
        <v>#N/A</v>
      </c>
      <c r="Q289" s="107" t="e">
        <f>IF(P289="ARC","No",'4.ACU Salaries '!$M$18)</f>
        <v>#N/A</v>
      </c>
      <c r="R289" s="107"/>
      <c r="S289" s="107"/>
      <c r="T289" s="107"/>
      <c r="U289" s="107"/>
      <c r="V289" s="107"/>
      <c r="W289" s="107"/>
    </row>
    <row r="290" spans="1:23" x14ac:dyDescent="0.25">
      <c r="A290" s="108" t="s">
        <v>96</v>
      </c>
      <c r="B290" s="109">
        <f>'4.ACU Salaries '!$K$18</f>
        <v>0</v>
      </c>
      <c r="C290" s="109"/>
      <c r="D290" s="109"/>
      <c r="E290" s="109"/>
      <c r="F290" s="109"/>
      <c r="G290" s="109"/>
      <c r="H290" s="109"/>
      <c r="I290" s="109"/>
      <c r="J290" s="109"/>
      <c r="K290" s="109"/>
      <c r="L290" s="109"/>
      <c r="O290" s="108" t="s">
        <v>96</v>
      </c>
      <c r="P290" s="109">
        <f>'4.ACU Salaries '!$K$49</f>
        <v>0</v>
      </c>
      <c r="Q290" s="109"/>
      <c r="R290" s="109"/>
      <c r="S290" s="109"/>
      <c r="T290" s="109"/>
      <c r="U290" s="109"/>
      <c r="V290" s="109"/>
      <c r="W290" s="109"/>
    </row>
    <row r="291" spans="1:23" x14ac:dyDescent="0.25">
      <c r="A291" s="108" t="s">
        <v>97</v>
      </c>
      <c r="B291" s="109">
        <f>'4.ACU Salaries '!$L$18</f>
        <v>0</v>
      </c>
      <c r="C291" s="109"/>
      <c r="D291" s="109"/>
      <c r="E291" s="109"/>
      <c r="F291" s="109"/>
      <c r="G291" s="109"/>
      <c r="H291" s="109"/>
      <c r="I291" s="109"/>
      <c r="J291" s="109"/>
      <c r="K291" s="109"/>
      <c r="L291" s="109"/>
      <c r="O291" s="108" t="s">
        <v>97</v>
      </c>
      <c r="P291" s="109">
        <f>'4.ACU Salaries '!$L$49</f>
        <v>0</v>
      </c>
      <c r="Q291" s="109"/>
      <c r="R291" s="109"/>
      <c r="S291" s="109"/>
      <c r="T291" s="109"/>
      <c r="U291" s="109"/>
      <c r="V291" s="109"/>
      <c r="W291" s="109"/>
    </row>
    <row r="292" spans="1:23" x14ac:dyDescent="0.25">
      <c r="A292" s="109" t="s">
        <v>128</v>
      </c>
      <c r="B292" s="110">
        <f>'4.ACU Salaries '!$J$18</f>
        <v>0</v>
      </c>
      <c r="C292" s="109"/>
      <c r="D292" s="109"/>
      <c r="E292" s="109"/>
      <c r="F292" s="109"/>
      <c r="G292" s="109"/>
      <c r="H292" s="109"/>
      <c r="I292" s="109"/>
      <c r="J292" s="109"/>
      <c r="K292" s="109"/>
      <c r="L292" s="109"/>
      <c r="O292" s="109" t="s">
        <v>128</v>
      </c>
      <c r="P292" s="110">
        <f>'4.ACU Salaries '!$J$49</f>
        <v>0</v>
      </c>
      <c r="Q292" s="109"/>
      <c r="R292" s="109"/>
      <c r="S292" s="109"/>
      <c r="T292" s="109"/>
      <c r="U292" s="109"/>
      <c r="V292" s="109"/>
      <c r="W292" s="109"/>
    </row>
    <row r="293" spans="1:23" x14ac:dyDescent="0.25">
      <c r="A293" s="109" t="s">
        <v>80</v>
      </c>
      <c r="B293" s="111">
        <f>'4.ACU Salaries '!$P$18</f>
        <v>0</v>
      </c>
      <c r="C293" s="109"/>
      <c r="D293" s="109"/>
      <c r="E293" s="109"/>
      <c r="F293" s="109"/>
      <c r="G293" s="109"/>
      <c r="H293" s="109"/>
      <c r="I293" s="109"/>
      <c r="J293" s="109"/>
      <c r="K293" s="109"/>
      <c r="L293" s="109"/>
      <c r="O293" s="109" t="s">
        <v>80</v>
      </c>
      <c r="P293" s="111">
        <f>'4.ACU Salaries '!$P$49</f>
        <v>0</v>
      </c>
      <c r="Q293" s="109"/>
      <c r="R293" s="109"/>
      <c r="S293" s="109"/>
      <c r="T293" s="109"/>
      <c r="U293" s="109"/>
      <c r="V293" s="109"/>
      <c r="W293" s="109"/>
    </row>
    <row r="294" spans="1:23" s="52" customFormat="1" ht="34.5" customHeight="1" x14ac:dyDescent="0.25">
      <c r="A294" s="303" t="s">
        <v>129</v>
      </c>
      <c r="B294" s="304">
        <f>'4.ACU Salaries '!$E$18</f>
        <v>0</v>
      </c>
      <c r="C294" s="305" t="e">
        <f>IF((YEAR('4.ACU Salaries '!$K$18))=C296,'4.ACU Salaries '!$E$18,(IF($C289="No",$B294,(VLOOKUP(C295,Increments!$A$1:$E$169,2,FALSE)))))</f>
        <v>#N/A</v>
      </c>
      <c r="D294" s="305" t="e">
        <f>IF((YEAR('4.ACU Salaries '!$K$18))=D296,'4.ACU Salaries '!$E$18,(IF($C289="No",$B294,(VLOOKUP(D295,Increments!$A$1:$E$169,2,FALSE)))))</f>
        <v>#N/A</v>
      </c>
      <c r="E294" s="305" t="e">
        <f>IF((YEAR('4.ACU Salaries '!$K$18))=E296,'4.ACU Salaries '!$E$18,(IF($C289="No",$B294,(VLOOKUP(E295,Increments!$A$1:$E$169,2,FALSE)))))</f>
        <v>#N/A</v>
      </c>
      <c r="F294" s="305" t="e">
        <f>IF((YEAR('4.ACU Salaries '!$K$18))=F296,'4.ACU Salaries '!$E$18,(IF($C289="No",$E294,(VLOOKUP(F295,Increments!$A$1:$E$169,2,FALSE)))))</f>
        <v>#N/A</v>
      </c>
      <c r="G294" s="305" t="e">
        <f>IF((YEAR('4.ACU Salaries '!$K$18))=G296,'4.ACU Salaries '!$E$18,(IF($C289="No",$E294,(VLOOKUP(G295,Increments!$A$1:$E$169,2,FALSE)))))</f>
        <v>#N/A</v>
      </c>
      <c r="H294" s="305" t="e">
        <f>IF((YEAR('4.ACU Salaries '!$K$18))=H296,'4.ACU Salaries '!$E$18,(IF($C289="No",$E294,(VLOOKUP(H295,Increments!$A$1:$E$169,2,FALSE)))))</f>
        <v>#N/A</v>
      </c>
      <c r="I294" s="305" t="e">
        <f>IF((YEAR('4.ACU Salaries '!$K$18))=I296,'4.ACU Salaries '!$E$18,(IF($C289="No",$E294,(VLOOKUP(I295,Increments!$A$1:$E$169,2,FALSE)))))</f>
        <v>#N/A</v>
      </c>
      <c r="J294" s="305" t="e">
        <f>IF((YEAR('4.ACU Salaries '!$K$18))=J296,'4.ACU Salaries '!$E$18,(IF($C289="No",$E294,(VLOOKUP(J295,Increments!$A$1:$E$169,2,FALSE)))))</f>
        <v>#N/A</v>
      </c>
      <c r="K294" s="305" t="e">
        <f>IF((YEAR('4.ACU Salaries '!$K$18))=K296,'4.ACU Salaries '!$E$18,(IF($C289="No",$E294,(VLOOKUP(K295,Increments!$A$1:$E$169,2,FALSE)))))</f>
        <v>#N/A</v>
      </c>
      <c r="L294" s="305" t="e">
        <f>IF((YEAR('4.ACU Salaries '!$K$18))=L296,'4.ACU Salaries '!$E$18,(IF($C289="No",$E294,(VLOOKUP(L295,Increments!$A$1:$E$169,2,FALSE)))))</f>
        <v>#N/A</v>
      </c>
      <c r="O294" s="303" t="s">
        <v>129</v>
      </c>
      <c r="P294" s="304">
        <f>'4.ACU Salaries '!$E$18</f>
        <v>0</v>
      </c>
      <c r="Q294" s="305" t="e">
        <f>IF((YEAR('4.ACU Salaries '!$K$18))=Q296,'4.ACU Salaries '!$E$18,(IF($C289="No",$B294,(VLOOKUP(Q295,Increments!$A$1:$E$169,2,FALSE)))))</f>
        <v>#N/A</v>
      </c>
      <c r="R294" s="305" t="e">
        <f>IF((YEAR('4.ACU Salaries '!$K$18))=R296,'4.ACU Salaries '!$E$18,(IF($C289="No",$B294,(VLOOKUP(R295,Increments!$A$1:$E$169,2,FALSE)))))</f>
        <v>#N/A</v>
      </c>
      <c r="S294" s="305" t="e">
        <f>IF((YEAR('4.ACU Salaries '!$K$18))=S296,'4.ACU Salaries '!$E$18,(IF($C289="No",$B294,(VLOOKUP(S295,Increments!$A$1:$E$169,2,FALSE)))))</f>
        <v>#N/A</v>
      </c>
      <c r="T294" s="305" t="e">
        <f>IF((YEAR('4.ACU Salaries '!$K$18))=T296,'4.ACU Salaries '!$E$18,(IF($C289="No",$B294,(VLOOKUP(T295,Increments!$A$1:$E$169,2,FALSE)))))</f>
        <v>#N/A</v>
      </c>
      <c r="U294" s="305" t="e">
        <f>IF((YEAR('4.ACU Salaries '!$K$18))=U296,'4.ACU Salaries '!$E$18,(IF($C289="No",$B294,(VLOOKUP(U295,Increments!$A$1:$E$169,2,FALSE)))))</f>
        <v>#N/A</v>
      </c>
      <c r="V294" s="305" t="e">
        <f>IF((YEAR('4.ACU Salaries '!$K$18))=V296,'4.ACU Salaries '!$E$18,(IF($C289="No",$B294,(VLOOKUP(V295,Increments!$A$1:$E$169,2,FALSE)))))</f>
        <v>#N/A</v>
      </c>
      <c r="W294" s="305" t="e">
        <f>IF((YEAR('4.ACU Salaries '!$K$18))=W296,'4.ACU Salaries '!$E$18,(IF($C289="No",$B294,(VLOOKUP(W295,Increments!$A$1:$E$169,2,FALSE)))))</f>
        <v>#N/A</v>
      </c>
    </row>
    <row r="295" spans="1:23" x14ac:dyDescent="0.25">
      <c r="A295" s="108" t="s">
        <v>130</v>
      </c>
      <c r="B295" s="108">
        <f>IF((YEAR('4.ACU Salaries '!$K18))=B296,VLOOKUP($B294,Increments!$B$1:$E$178,2,FALSE),0)</f>
        <v>0</v>
      </c>
      <c r="C295" s="108">
        <f>IF((YEAR('4.ACU Salaries '!$K18))=C296,VLOOKUP($B294,Increments!$B$1:$E$178,2,FALSE),0)+IF(B295=0,0,B295+1)</f>
        <v>0</v>
      </c>
      <c r="D295" s="108">
        <f>IF((YEAR('4.ACU Salaries '!$K18))=D296,VLOOKUP($B294,Increments!$B$1:$E$178,2,FALSE),0)+IF(C295=0,0,C295+1)</f>
        <v>0</v>
      </c>
      <c r="E295" s="108">
        <f>IF((YEAR('4.ACU Salaries '!$K18))=E296,VLOOKUP($B294,Increments!$B$1:$E$178,2,FALSE),0)+IF(D295=0,0,D295+1)</f>
        <v>0</v>
      </c>
      <c r="F295" s="108">
        <f>IF((YEAR('4.ACU Salaries '!$K18))=F296,VLOOKUP($B294,Increments!$B$1:$E$178,2,FALSE),0)+IF(E295=0,0,E295+1)</f>
        <v>0</v>
      </c>
      <c r="G295" s="108">
        <f>IF((YEAR('4.ACU Salaries '!$K18))=G296,VLOOKUP($B294,Increments!$B$1:$E$178,2,FALSE),0)+IF(F295=0,0,F295+1)</f>
        <v>0</v>
      </c>
      <c r="H295" s="108">
        <f>IF((YEAR('4.ACU Salaries '!$K18))=H296,VLOOKUP($B294,Increments!$B$1:$E$178,2,FALSE),0)+IF(G295=0,0,G295+1)</f>
        <v>0</v>
      </c>
      <c r="I295" s="108">
        <f>IF((YEAR('4.ACU Salaries '!$K18))=I296,VLOOKUP($B294,Increments!$B$1:$E$178,2,FALSE),0)+IF(H295=0,0,H295+1)</f>
        <v>0</v>
      </c>
      <c r="J295" s="108">
        <f>IF((YEAR('4.ACU Salaries '!$K18))=J296,VLOOKUP($B294,Increments!$B$1:$E$178,2,FALSE),0)+IF(I295=0,0,I295+1)</f>
        <v>0</v>
      </c>
      <c r="K295" s="108">
        <f>IF((YEAR('4.ACU Salaries '!$K18))=K296,VLOOKUP($B294,Increments!$B$1:$E$178,2,FALSE),0)+IF(J295=0,0,J295+1)</f>
        <v>0</v>
      </c>
      <c r="L295" s="108">
        <f>IF((YEAR('4.ACU Salaries '!$K18))=L296,VLOOKUP($B294,Increments!$B$1:$E$178,2,FALSE),0)+IF(K295=0,0,K295+1)</f>
        <v>0</v>
      </c>
      <c r="O295" s="108" t="s">
        <v>130</v>
      </c>
      <c r="P295" s="108">
        <f>IF((YEAR('4.ACU Salaries '!$K12))=P296,VLOOKUP($B294,Increments!$B$1:$E$178,2,FALSE),0)</f>
        <v>0</v>
      </c>
      <c r="Q295" s="108" t="e">
        <f>IF(P295=0,VLOOKUP($B294,Increments!$B$1:$E$170,2,FALSE),P295+1)</f>
        <v>#N/A</v>
      </c>
      <c r="R295" s="108" t="e">
        <f>IF(Q295=0,VLOOKUP($B294,Increments!$B$1:$E$170,2,FALSE),Q295+1)</f>
        <v>#N/A</v>
      </c>
      <c r="S295" s="108" t="e">
        <f>IF(R295=0,VLOOKUP($B294,Increments!$B$1:$E$170,2,FALSE),R295+1)</f>
        <v>#N/A</v>
      </c>
      <c r="T295" s="108" t="e">
        <f>IF(S295=0,VLOOKUP($B294,Increments!$B$1:$E$170,2,FALSE),S295+1)</f>
        <v>#N/A</v>
      </c>
      <c r="U295" s="108" t="e">
        <f>IF(T295=0,VLOOKUP($B294,Increments!$B$1:$E$170,2,FALSE),T295+1)</f>
        <v>#N/A</v>
      </c>
      <c r="V295" s="108" t="e">
        <f>IF(U295=0,VLOOKUP($B294,Increments!$B$1:$E$170,2,FALSE),U295+1)</f>
        <v>#N/A</v>
      </c>
      <c r="W295" s="108" t="e">
        <f>IF(V295=0,VLOOKUP($B294,Increments!$B$1:$E$170,2,FALSE),V295+1)</f>
        <v>#N/A</v>
      </c>
    </row>
    <row r="296" spans="1:23" x14ac:dyDescent="0.25">
      <c r="A296" s="107" t="s">
        <v>83</v>
      </c>
      <c r="B296" s="107">
        <f>YEAR(B297)</f>
        <v>2017</v>
      </c>
      <c r="C296" s="107">
        <f t="shared" ref="C296:I296" si="807">B296+1</f>
        <v>2018</v>
      </c>
      <c r="D296" s="107">
        <f t="shared" si="807"/>
        <v>2019</v>
      </c>
      <c r="E296" s="107">
        <f t="shared" si="807"/>
        <v>2020</v>
      </c>
      <c r="F296" s="107">
        <f t="shared" si="807"/>
        <v>2021</v>
      </c>
      <c r="G296" s="107">
        <f t="shared" si="807"/>
        <v>2022</v>
      </c>
      <c r="H296" s="107">
        <f t="shared" si="807"/>
        <v>2023</v>
      </c>
      <c r="I296" s="107">
        <f t="shared" si="807"/>
        <v>2024</v>
      </c>
      <c r="J296" s="107">
        <f t="shared" ref="J296" si="808">I296+1</f>
        <v>2025</v>
      </c>
      <c r="K296" s="107">
        <f t="shared" ref="K296" si="809">J296+1</f>
        <v>2026</v>
      </c>
      <c r="L296" s="107">
        <f t="shared" ref="L296" si="810">K296+1</f>
        <v>2027</v>
      </c>
      <c r="O296" s="107" t="s">
        <v>83</v>
      </c>
      <c r="P296" s="107">
        <f>YEAR(P297)</f>
        <v>2017</v>
      </c>
      <c r="Q296" s="107">
        <f t="shared" ref="Q296" si="811">P296+1</f>
        <v>2018</v>
      </c>
      <c r="R296" s="107">
        <f t="shared" ref="R296" si="812">Q296+1</f>
        <v>2019</v>
      </c>
      <c r="S296" s="107">
        <f t="shared" ref="S296" si="813">R296+1</f>
        <v>2020</v>
      </c>
      <c r="T296" s="107">
        <f t="shared" ref="T296" si="814">S296+1</f>
        <v>2021</v>
      </c>
      <c r="U296" s="107">
        <f t="shared" ref="U296" si="815">T296+1</f>
        <v>2022</v>
      </c>
      <c r="V296" s="107">
        <f t="shared" ref="V296" si="816">U296+1</f>
        <v>2023</v>
      </c>
      <c r="W296" s="107">
        <f t="shared" ref="W296" si="817">V296+1</f>
        <v>2024</v>
      </c>
    </row>
    <row r="297" spans="1:23" hidden="1" outlineLevel="1" x14ac:dyDescent="0.25">
      <c r="A297" s="112" t="s">
        <v>132</v>
      </c>
      <c r="B297" s="109">
        <f>B$9</f>
        <v>42736</v>
      </c>
      <c r="C297" s="109">
        <f t="shared" ref="C297:L297" si="818">C$9</f>
        <v>43101</v>
      </c>
      <c r="D297" s="109">
        <f t="shared" si="818"/>
        <v>43466</v>
      </c>
      <c r="E297" s="109">
        <f t="shared" si="818"/>
        <v>43831</v>
      </c>
      <c r="F297" s="109">
        <f t="shared" si="818"/>
        <v>44197</v>
      </c>
      <c r="G297" s="109">
        <f t="shared" si="818"/>
        <v>44562</v>
      </c>
      <c r="H297" s="109">
        <f t="shared" si="818"/>
        <v>44927</v>
      </c>
      <c r="I297" s="109">
        <f t="shared" si="818"/>
        <v>45292</v>
      </c>
      <c r="J297" s="109">
        <f t="shared" si="818"/>
        <v>45658</v>
      </c>
      <c r="K297" s="109">
        <f t="shared" si="818"/>
        <v>46023</v>
      </c>
      <c r="L297" s="109">
        <f t="shared" si="818"/>
        <v>46388</v>
      </c>
      <c r="O297" s="112" t="s">
        <v>132</v>
      </c>
      <c r="P297" s="109">
        <f>P$9</f>
        <v>42736</v>
      </c>
      <c r="Q297" s="109">
        <f t="shared" ref="Q297:W297" si="819">Q$9</f>
        <v>43101</v>
      </c>
      <c r="R297" s="109">
        <f t="shared" si="819"/>
        <v>43466</v>
      </c>
      <c r="S297" s="109">
        <f t="shared" si="819"/>
        <v>43831</v>
      </c>
      <c r="T297" s="109">
        <f t="shared" si="819"/>
        <v>44197</v>
      </c>
      <c r="U297" s="109">
        <f t="shared" si="819"/>
        <v>44562</v>
      </c>
      <c r="V297" s="109">
        <f t="shared" si="819"/>
        <v>44927</v>
      </c>
      <c r="W297" s="109">
        <f t="shared" si="819"/>
        <v>45292</v>
      </c>
    </row>
    <row r="298" spans="1:23" hidden="1" outlineLevel="1" x14ac:dyDescent="0.25">
      <c r="A298" s="112" t="s">
        <v>133</v>
      </c>
      <c r="B298" s="111">
        <f>B293</f>
        <v>0</v>
      </c>
      <c r="C298" s="111">
        <f>B293</f>
        <v>0</v>
      </c>
      <c r="D298" s="111" t="e">
        <f t="shared" ref="D298" si="820">C316</f>
        <v>#N/A</v>
      </c>
      <c r="E298" s="111" t="e">
        <f t="shared" ref="E298" si="821">D316</f>
        <v>#N/A</v>
      </c>
      <c r="F298" s="111" t="e">
        <f t="shared" ref="F298" si="822">E316</f>
        <v>#N/A</v>
      </c>
      <c r="G298" s="111" t="e">
        <f t="shared" ref="G298" si="823">F316</f>
        <v>#N/A</v>
      </c>
      <c r="H298" s="111" t="e">
        <f t="shared" ref="H298" si="824">G316</f>
        <v>#N/A</v>
      </c>
      <c r="I298" s="111" t="e">
        <f t="shared" ref="I298" si="825">H316</f>
        <v>#N/A</v>
      </c>
      <c r="J298" s="111" t="e">
        <f t="shared" ref="J298" si="826">I316</f>
        <v>#N/A</v>
      </c>
      <c r="K298" s="111" t="e">
        <f t="shared" ref="K298" si="827">J316</f>
        <v>#N/A</v>
      </c>
      <c r="L298" s="111" t="e">
        <f t="shared" ref="L298" si="828">K316</f>
        <v>#N/A</v>
      </c>
      <c r="O298" s="112" t="s">
        <v>133</v>
      </c>
      <c r="P298" s="111">
        <f>$P$98</f>
        <v>0</v>
      </c>
      <c r="Q298" s="111">
        <f t="shared" ref="Q298:W298" si="829">$P$98</f>
        <v>0</v>
      </c>
      <c r="R298" s="111">
        <f t="shared" si="829"/>
        <v>0</v>
      </c>
      <c r="S298" s="111">
        <f t="shared" si="829"/>
        <v>0</v>
      </c>
      <c r="T298" s="111">
        <f t="shared" si="829"/>
        <v>0</v>
      </c>
      <c r="U298" s="111">
        <f t="shared" si="829"/>
        <v>0</v>
      </c>
      <c r="V298" s="111">
        <f t="shared" si="829"/>
        <v>0</v>
      </c>
      <c r="W298" s="111">
        <f t="shared" si="829"/>
        <v>0</v>
      </c>
    </row>
    <row r="299" spans="1:23" hidden="1" outlineLevel="1" x14ac:dyDescent="0.25">
      <c r="A299" s="112" t="s">
        <v>134</v>
      </c>
      <c r="B299" s="108">
        <f t="shared" ref="B299:L299" si="830">IF(OR(B303&lt;=B297,$B291&lt;=B297,B297&lt;$B290),0,(IF((OR(B309&lt;$B291,B303&lt;$B291)),(IF(B303&lt;=B309,(ABS(B297-B303)),(ABS(B297-B309)))),(ABS(B297-$B291)))))</f>
        <v>0</v>
      </c>
      <c r="C299" s="108">
        <f t="shared" si="830"/>
        <v>0</v>
      </c>
      <c r="D299" s="108">
        <f t="shared" si="830"/>
        <v>0</v>
      </c>
      <c r="E299" s="108">
        <f t="shared" si="830"/>
        <v>0</v>
      </c>
      <c r="F299" s="108">
        <f t="shared" si="830"/>
        <v>0</v>
      </c>
      <c r="G299" s="108">
        <f t="shared" si="830"/>
        <v>0</v>
      </c>
      <c r="H299" s="108">
        <f t="shared" si="830"/>
        <v>0</v>
      </c>
      <c r="I299" s="108">
        <f t="shared" si="830"/>
        <v>0</v>
      </c>
      <c r="J299" s="108">
        <f t="shared" si="830"/>
        <v>0</v>
      </c>
      <c r="K299" s="108">
        <f t="shared" si="830"/>
        <v>0</v>
      </c>
      <c r="L299" s="108">
        <f t="shared" si="830"/>
        <v>0</v>
      </c>
      <c r="O299" s="112" t="s">
        <v>134</v>
      </c>
      <c r="P299" s="108">
        <f t="shared" ref="P299:W299" si="831">IF(OR(P303&lt;=P297,$B291&lt;=P297,P297&lt;$B290),0,(IF((OR(P309&lt;$B291,P303&lt;$B291)),(IF(P303&lt;=P309,(ABS(P297-P303)),(ABS(P297-P309)))),(ABS(P297-$B291)))))</f>
        <v>0</v>
      </c>
      <c r="Q299" s="108">
        <f t="shared" si="831"/>
        <v>0</v>
      </c>
      <c r="R299" s="108">
        <f t="shared" si="831"/>
        <v>0</v>
      </c>
      <c r="S299" s="108">
        <f t="shared" si="831"/>
        <v>0</v>
      </c>
      <c r="T299" s="108">
        <f t="shared" si="831"/>
        <v>0</v>
      </c>
      <c r="U299" s="108">
        <f t="shared" si="831"/>
        <v>0</v>
      </c>
      <c r="V299" s="108">
        <f t="shared" si="831"/>
        <v>0</v>
      </c>
      <c r="W299" s="108">
        <f t="shared" si="831"/>
        <v>0</v>
      </c>
    </row>
    <row r="300" spans="1:23" hidden="1" outlineLevel="1" x14ac:dyDescent="0.25">
      <c r="A300" s="57" t="s">
        <v>166</v>
      </c>
      <c r="B300" s="58">
        <f t="shared" ref="B300:L300" si="832">IFERROR(((B298/B$18*B299)),0)</f>
        <v>0</v>
      </c>
      <c r="C300" s="58">
        <f t="shared" si="832"/>
        <v>0</v>
      </c>
      <c r="D300" s="58">
        <f t="shared" si="832"/>
        <v>0</v>
      </c>
      <c r="E300" s="58">
        <f t="shared" si="832"/>
        <v>0</v>
      </c>
      <c r="F300" s="58">
        <f t="shared" si="832"/>
        <v>0</v>
      </c>
      <c r="G300" s="58">
        <f t="shared" si="832"/>
        <v>0</v>
      </c>
      <c r="H300" s="58">
        <f t="shared" si="832"/>
        <v>0</v>
      </c>
      <c r="I300" s="58">
        <f t="shared" si="832"/>
        <v>0</v>
      </c>
      <c r="J300" s="58">
        <f t="shared" si="832"/>
        <v>0</v>
      </c>
      <c r="K300" s="58">
        <f t="shared" si="832"/>
        <v>0</v>
      </c>
      <c r="L300" s="58">
        <f t="shared" si="832"/>
        <v>0</v>
      </c>
      <c r="O300" s="57" t="s">
        <v>166</v>
      </c>
      <c r="P300" s="58">
        <f t="shared" ref="P300:W300" si="833">IFERROR(((P298/P$18*P299)),0)</f>
        <v>0</v>
      </c>
      <c r="Q300" s="58">
        <f t="shared" si="833"/>
        <v>0</v>
      </c>
      <c r="R300" s="58">
        <f t="shared" si="833"/>
        <v>0</v>
      </c>
      <c r="S300" s="58">
        <f t="shared" si="833"/>
        <v>0</v>
      </c>
      <c r="T300" s="58">
        <f t="shared" si="833"/>
        <v>0</v>
      </c>
      <c r="U300" s="58">
        <f t="shared" si="833"/>
        <v>0</v>
      </c>
      <c r="V300" s="58">
        <f t="shared" si="833"/>
        <v>0</v>
      </c>
      <c r="W300" s="58">
        <f t="shared" si="833"/>
        <v>0</v>
      </c>
    </row>
    <row r="301" spans="1:23" hidden="1" outlineLevel="1" x14ac:dyDescent="0.25">
      <c r="A301" s="57" t="s">
        <v>165</v>
      </c>
      <c r="B301" s="58">
        <f>IF(B299=0,0,(IF(AND((((B300/26.089)*2)*0.175)&lt;1370.3),((B300/26.089)*2)*0.175,1370.3)))</f>
        <v>0</v>
      </c>
      <c r="C301" s="58">
        <f t="shared" ref="C301:L301" si="834">IF(C299=0,0,(IF(AND((((C300/26.089)*2)*0.175)&lt;1370.3),((C300/26.089)*2)*0.175,1370.3)))</f>
        <v>0</v>
      </c>
      <c r="D301" s="58">
        <f t="shared" si="834"/>
        <v>0</v>
      </c>
      <c r="E301" s="58">
        <f t="shared" si="834"/>
        <v>0</v>
      </c>
      <c r="F301" s="58">
        <f t="shared" si="834"/>
        <v>0</v>
      </c>
      <c r="G301" s="58">
        <f t="shared" si="834"/>
        <v>0</v>
      </c>
      <c r="H301" s="58">
        <f t="shared" si="834"/>
        <v>0</v>
      </c>
      <c r="I301" s="58">
        <f t="shared" si="834"/>
        <v>0</v>
      </c>
      <c r="J301" s="58">
        <f t="shared" si="834"/>
        <v>0</v>
      </c>
      <c r="K301" s="58">
        <f t="shared" si="834"/>
        <v>0</v>
      </c>
      <c r="L301" s="58">
        <f t="shared" si="834"/>
        <v>0</v>
      </c>
      <c r="O301" s="57" t="s">
        <v>165</v>
      </c>
      <c r="P301" s="58">
        <f>IF(P299=0,0,(IF(AND((((P300/26.089)*2)*0.175)&lt;1370.3),((P300/26.089)*2)*0.175,1370.3)))</f>
        <v>0</v>
      </c>
      <c r="Q301" s="58">
        <f t="shared" ref="Q301:W301" si="835">IF(Q299=0,0,(IF(AND((((Q300/26.089)*2)*0.175)&lt;1370.3),((Q300/26.089)*2)*0.175,1370.3)))</f>
        <v>0</v>
      </c>
      <c r="R301" s="58">
        <f t="shared" si="835"/>
        <v>0</v>
      </c>
      <c r="S301" s="58">
        <f t="shared" si="835"/>
        <v>0</v>
      </c>
      <c r="T301" s="58">
        <f t="shared" si="835"/>
        <v>0</v>
      </c>
      <c r="U301" s="58">
        <f t="shared" si="835"/>
        <v>0</v>
      </c>
      <c r="V301" s="58">
        <f t="shared" si="835"/>
        <v>0</v>
      </c>
      <c r="W301" s="58">
        <f t="shared" si="835"/>
        <v>0</v>
      </c>
    </row>
    <row r="302" spans="1:23" hidden="1" outlineLevel="1" x14ac:dyDescent="0.25">
      <c r="A302" s="112"/>
      <c r="B302" s="111"/>
      <c r="C302" s="111"/>
      <c r="D302" s="111"/>
      <c r="E302" s="111"/>
      <c r="F302" s="111"/>
      <c r="G302" s="111"/>
      <c r="H302" s="111"/>
      <c r="I302" s="111"/>
      <c r="J302" s="111"/>
      <c r="K302" s="111"/>
      <c r="L302" s="111"/>
      <c r="O302" s="112"/>
      <c r="P302" s="111"/>
      <c r="Q302" s="111"/>
      <c r="R302" s="111"/>
      <c r="S302" s="111"/>
      <c r="T302" s="111"/>
      <c r="U302" s="111"/>
      <c r="V302" s="111"/>
      <c r="W302" s="111"/>
    </row>
    <row r="303" spans="1:23" hidden="1" outlineLevel="1" x14ac:dyDescent="0.25">
      <c r="A303" s="112" t="s">
        <v>135</v>
      </c>
      <c r="B303" s="109">
        <f>IF(B297&lt;=(DATE(YEAR(B297),MONTH($B290),DAY($B290))),(DATE(YEAR(B297),MONTH($B290),DAY($B290))),(DATE(YEAR(B297)+1,MONTH($B290),DAY($B290))))</f>
        <v>43100</v>
      </c>
      <c r="C303" s="109">
        <f t="shared" ref="C303" si="836">(DATE(YEAR(B303)+1,MONTH($B290),DAY($B290)))</f>
        <v>43100</v>
      </c>
      <c r="D303" s="109">
        <f t="shared" ref="D303" si="837">(DATE(YEAR(C303)+1,MONTH($B290),DAY($B290)))</f>
        <v>43100</v>
      </c>
      <c r="E303" s="109">
        <f t="shared" ref="E303" si="838">(DATE(YEAR(D303)+1,MONTH($B290),DAY($B290)))</f>
        <v>43100</v>
      </c>
      <c r="F303" s="109">
        <f t="shared" ref="F303" si="839">(DATE(YEAR(E303)+1,MONTH($B290),DAY($B290)))</f>
        <v>43100</v>
      </c>
      <c r="G303" s="109">
        <f t="shared" ref="G303" si="840">(DATE(YEAR(F303)+1,MONTH($B290),DAY($B290)))</f>
        <v>43100</v>
      </c>
      <c r="H303" s="109">
        <f t="shared" ref="H303" si="841">(DATE(YEAR(G303)+1,MONTH($B290),DAY($B290)))</f>
        <v>43100</v>
      </c>
      <c r="I303" s="109">
        <f t="shared" ref="I303" si="842">(DATE(YEAR(H303)+1,MONTH($B290),DAY($B290)))</f>
        <v>43100</v>
      </c>
      <c r="J303" s="109">
        <f t="shared" ref="J303" si="843">(DATE(YEAR(I303)+1,MONTH($B290),DAY($B290)))</f>
        <v>43100</v>
      </c>
      <c r="K303" s="109">
        <f t="shared" ref="K303" si="844">(DATE(YEAR(J303)+1,MONTH($B290),DAY($B290)))</f>
        <v>43100</v>
      </c>
      <c r="L303" s="109">
        <f t="shared" ref="L303" si="845">(DATE(YEAR(K303)+1,MONTH($B290),DAY($B290)))</f>
        <v>43100</v>
      </c>
      <c r="O303" s="112" t="s">
        <v>135</v>
      </c>
      <c r="P303" s="109">
        <f>IF(P297&lt;=(DATE(YEAR(P297),MONTH($B290),DAY($B290))),(DATE(YEAR(P297),MONTH($B290),DAY($B290))),(DATE(YEAR(P297)+1,MONTH($B290),DAY($B290))))</f>
        <v>43100</v>
      </c>
      <c r="Q303" s="109">
        <f>(DATE(YEAR(P303)+1,MONTH($P290),DAY($P290)))</f>
        <v>43100</v>
      </c>
      <c r="R303" s="109">
        <f t="shared" ref="R303:W303" si="846">(DATE(YEAR(Q303)+1,MONTH($P290),DAY($P290)))</f>
        <v>43100</v>
      </c>
      <c r="S303" s="109">
        <f t="shared" si="846"/>
        <v>43100</v>
      </c>
      <c r="T303" s="109">
        <f t="shared" si="846"/>
        <v>43100</v>
      </c>
      <c r="U303" s="109">
        <f t="shared" si="846"/>
        <v>43100</v>
      </c>
      <c r="V303" s="109">
        <f t="shared" si="846"/>
        <v>43100</v>
      </c>
      <c r="W303" s="109">
        <f t="shared" si="846"/>
        <v>43100</v>
      </c>
    </row>
    <row r="304" spans="1:23" hidden="1" outlineLevel="1" x14ac:dyDescent="0.25">
      <c r="A304" s="112" t="s">
        <v>133</v>
      </c>
      <c r="B304" s="111">
        <f>B293</f>
        <v>0</v>
      </c>
      <c r="C304" s="111" t="e">
        <f>VLOOKUP(C294,(IF(OR('4.ACU Salaries '!$I$12="Casual (16.5%)",'4.ACU Salaries '!$I$12="Casual (30%)"),('Salary Schedule'!$A$67:$I$184),('Salary Schedule'!$A$5:$I$71))),((HLOOKUP(B$15,'Salary Schedule'!$B$4:$I$5,2,FALSE))),FALSE)</f>
        <v>#N/A</v>
      </c>
      <c r="D304" s="111" t="e">
        <f>VLOOKUP(D294,(IF(OR('4.ACU Salaries '!$I$12="Casual (16.5%)",'4.ACU Salaries '!$I$12="Casual (30%)"),('Salary Schedule'!$A$67:$I$184),('Salary Schedule'!$A$5:$I$71))),((HLOOKUP(C$15,'Salary Schedule'!$B$4:$I$5,2,FALSE))),FALSE)</f>
        <v>#N/A</v>
      </c>
      <c r="E304" s="111" t="e">
        <f>VLOOKUP(E294,(IF(OR('4.ACU Salaries '!$I$12="Casual (16.5%)",'4.ACU Salaries '!$I$12="Casual (30%)"),('Salary Schedule'!$A$67:$I$184),('Salary Schedule'!$A$5:$I$71))),((HLOOKUP(D$15,'Salary Schedule'!$B$4:$I$5,2,FALSE))),FALSE)</f>
        <v>#N/A</v>
      </c>
      <c r="F304" s="111" t="e">
        <f>VLOOKUP(F294,(IF(OR('4.ACU Salaries '!$I$12="Casual (16.5%)",'4.ACU Salaries '!$I$12="Casual (30%)"),('Salary Schedule'!$A$67:$I$184),('Salary Schedule'!$A$5:$I$71))),((HLOOKUP(E$15,'Salary Schedule'!$B$4:$I$5,2,FALSE))),FALSE)</f>
        <v>#N/A</v>
      </c>
      <c r="G304" s="111" t="e">
        <f>VLOOKUP(G294,(IF(OR('4.ACU Salaries '!$I$12="Casual (16.5%)",'4.ACU Salaries '!$I$12="Casual (30%)"),('Salary Schedule'!$A$67:$M$184),('Salary Schedule'!$A$5:$M$71))),((HLOOKUP(F$15,'Salary Schedule'!$B$4:$M$5,2,FALSE))),FALSE)</f>
        <v>#N/A</v>
      </c>
      <c r="H304" s="111" t="e">
        <f>VLOOKUP(H294,(IF(OR('4.ACU Salaries '!$I$12="Casual (16.5%)",'4.ACU Salaries '!$I$12="Casual (30%)"),('Salary Schedule'!$A$67:$M$184),('Salary Schedule'!$A$5:$M$71))),((HLOOKUP(G$15,'Salary Schedule'!$B$4:$M$5,2,FALSE))),FALSE)</f>
        <v>#N/A</v>
      </c>
      <c r="I304" s="111" t="e">
        <f>VLOOKUP(I294,(IF(OR('4.ACU Salaries '!$I$12="Casual (16.5%)",'4.ACU Salaries '!$I$12="Casual (30%)"),('Salary Schedule'!$A$67:$M$184),('Salary Schedule'!$A$5:$M$71))),((HLOOKUP(H$15,'Salary Schedule'!$B$4:$M$5,2,FALSE))),FALSE)</f>
        <v>#N/A</v>
      </c>
      <c r="J304" s="111" t="e">
        <f>VLOOKUP(J294,(IF(OR('4.ACU Salaries '!$I$12="Casual (16.5%)",'4.ACU Salaries '!$I$12="Casual (30%)"),('Salary Schedule'!$A$67:$M$184),('Salary Schedule'!$A$5:$M$71))),((HLOOKUP(I$15,'Salary Schedule'!$B$4:$M$5,2,FALSE))),FALSE)</f>
        <v>#N/A</v>
      </c>
      <c r="K304" s="111" t="e">
        <f>VLOOKUP(K294,(IF(OR('4.ACU Salaries '!$I$12="Casual (16.5%)",'4.ACU Salaries '!$I$12="Casual (30%)"),('Salary Schedule'!$A$67:$M$184),('Salary Schedule'!$A$5:$M$71))),((HLOOKUP(J$15,'Salary Schedule'!$B$4:$M$5,2,FALSE))),FALSE)</f>
        <v>#N/A</v>
      </c>
      <c r="L304" s="111" t="e">
        <f>VLOOKUP(L294,(IF(OR('4.ACU Salaries '!$I$12="Casual (16.5%)",'4.ACU Salaries '!$I$12="Casual (30%)"),('Salary Schedule'!$A$67:$M$184),('Salary Schedule'!$A$5:$M$71))),((HLOOKUP(K$15,'Salary Schedule'!$B$4:$M$5,2,FALSE))),FALSE)</f>
        <v>#N/A</v>
      </c>
      <c r="O304" s="112" t="s">
        <v>133</v>
      </c>
      <c r="P304" s="111">
        <f>$P$98</f>
        <v>0</v>
      </c>
      <c r="Q304" s="111">
        <f t="shared" ref="Q304:W304" si="847">$P$98</f>
        <v>0</v>
      </c>
      <c r="R304" s="111">
        <f t="shared" si="847"/>
        <v>0</v>
      </c>
      <c r="S304" s="111">
        <f t="shared" si="847"/>
        <v>0</v>
      </c>
      <c r="T304" s="111">
        <f t="shared" si="847"/>
        <v>0</v>
      </c>
      <c r="U304" s="111">
        <f t="shared" si="847"/>
        <v>0</v>
      </c>
      <c r="V304" s="111">
        <f t="shared" si="847"/>
        <v>0</v>
      </c>
      <c r="W304" s="111">
        <f t="shared" si="847"/>
        <v>0</v>
      </c>
    </row>
    <row r="305" spans="1:23" hidden="1" outlineLevel="1" x14ac:dyDescent="0.25">
      <c r="A305" s="112" t="s">
        <v>134</v>
      </c>
      <c r="B305" s="108">
        <f t="shared" ref="B305" si="848">IF(OR(B309&lt;=$B290,$B291&lt;=B303,B309&lt;=B303),0,(IF(B309&lt;$B291,(ABS(B303-B309)),(ABS(B303-$B291)))))</f>
        <v>0</v>
      </c>
      <c r="C305" s="108">
        <f>IF(OR(C309&lt;=$B290,$B291&lt;=C303,C309&lt;=C303),0,(IF(C309&lt;$B291,(ABS(C303-C309)),(ABS(C303-$B291)))))</f>
        <v>0</v>
      </c>
      <c r="D305" s="108">
        <f t="shared" ref="D305:L305" si="849">IF(OR(D309&lt;=$B290,$B291&lt;=D303,D309&lt;=D303),0,(IF(D309&lt;$B291,(ABS(D303-D309)),(ABS(D303-$B291)))))</f>
        <v>0</v>
      </c>
      <c r="E305" s="108">
        <f t="shared" si="849"/>
        <v>0</v>
      </c>
      <c r="F305" s="108">
        <f t="shared" si="849"/>
        <v>0</v>
      </c>
      <c r="G305" s="108">
        <f t="shared" si="849"/>
        <v>0</v>
      </c>
      <c r="H305" s="108">
        <f t="shared" si="849"/>
        <v>0</v>
      </c>
      <c r="I305" s="108">
        <f t="shared" si="849"/>
        <v>0</v>
      </c>
      <c r="J305" s="108">
        <f t="shared" si="849"/>
        <v>0</v>
      </c>
      <c r="K305" s="108">
        <f t="shared" si="849"/>
        <v>0</v>
      </c>
      <c r="L305" s="108">
        <f t="shared" si="849"/>
        <v>0</v>
      </c>
      <c r="O305" s="112" t="s">
        <v>134</v>
      </c>
      <c r="P305" s="108">
        <f t="shared" ref="P305" si="850">IF(OR(P309&lt;=$B290,$B291&lt;=P303,P309&lt;=P303),0,(IF(P309&lt;$B291,(ABS(P303-P309)),(ABS(P303-$B291)))))</f>
        <v>0</v>
      </c>
      <c r="Q305" s="108">
        <f>IF(OR(Q309&lt;=$P290,$P291&lt;=Q303,Q309&lt;=Q303),0,(IF(Q309&lt;$P291,(ABS(Q303-Q309)),(ABS(Q303-$P291)))))</f>
        <v>0</v>
      </c>
      <c r="R305" s="108">
        <f t="shared" ref="R305:W305" si="851">IF(OR(R309&lt;=$P290,$P291&lt;=R303,R309&lt;=R303),0,(IF(R309&lt;$P291,(ABS(R303-R309)),(ABS(R303-$P291)))))</f>
        <v>0</v>
      </c>
      <c r="S305" s="108">
        <f t="shared" si="851"/>
        <v>0</v>
      </c>
      <c r="T305" s="108">
        <f t="shared" si="851"/>
        <v>0</v>
      </c>
      <c r="U305" s="108">
        <f t="shared" si="851"/>
        <v>0</v>
      </c>
      <c r="V305" s="108">
        <f t="shared" si="851"/>
        <v>0</v>
      </c>
      <c r="W305" s="108">
        <f t="shared" si="851"/>
        <v>0</v>
      </c>
    </row>
    <row r="306" spans="1:23" hidden="1" outlineLevel="1" x14ac:dyDescent="0.25">
      <c r="A306" s="57" t="s">
        <v>166</v>
      </c>
      <c r="B306" s="58">
        <f>IFERROR(((B304/B$18*B305)),0)</f>
        <v>0</v>
      </c>
      <c r="C306" s="58">
        <f>IFERROR(((C304/C$18*C305)),0)</f>
        <v>0</v>
      </c>
      <c r="D306" s="58">
        <f t="shared" ref="D306:L306" si="852">IFERROR(((D304/D$18*D305)),0)</f>
        <v>0</v>
      </c>
      <c r="E306" s="58">
        <f t="shared" si="852"/>
        <v>0</v>
      </c>
      <c r="F306" s="58">
        <f t="shared" si="852"/>
        <v>0</v>
      </c>
      <c r="G306" s="58">
        <f t="shared" si="852"/>
        <v>0</v>
      </c>
      <c r="H306" s="58">
        <f t="shared" si="852"/>
        <v>0</v>
      </c>
      <c r="I306" s="58">
        <f t="shared" si="852"/>
        <v>0</v>
      </c>
      <c r="J306" s="58">
        <f t="shared" si="852"/>
        <v>0</v>
      </c>
      <c r="K306" s="58">
        <f t="shared" si="852"/>
        <v>0</v>
      </c>
      <c r="L306" s="58">
        <f t="shared" si="852"/>
        <v>0</v>
      </c>
      <c r="O306" s="57" t="s">
        <v>166</v>
      </c>
      <c r="P306" s="58">
        <f>IF(P305&lt;&gt;0,P304,0)</f>
        <v>0</v>
      </c>
      <c r="Q306" s="58">
        <f>IF(Q305&lt;&gt;0,Q304,0)</f>
        <v>0</v>
      </c>
      <c r="R306" s="58">
        <f t="shared" ref="R306" si="853">IF(R305&lt;&gt;0,R304,0)</f>
        <v>0</v>
      </c>
      <c r="S306" s="58">
        <f t="shared" ref="S306" si="854">IF(S305&lt;&gt;0,S304,0)</f>
        <v>0</v>
      </c>
      <c r="T306" s="58">
        <f t="shared" ref="T306" si="855">IF(T305&lt;&gt;0,T304,0)</f>
        <v>0</v>
      </c>
      <c r="U306" s="58">
        <f t="shared" ref="U306" si="856">IF(U305&lt;&gt;0,U304,0)</f>
        <v>0</v>
      </c>
      <c r="V306" s="58">
        <f t="shared" ref="V306" si="857">IF(V305&lt;&gt;0,V304,0)</f>
        <v>0</v>
      </c>
      <c r="W306" s="58">
        <f t="shared" ref="W306" si="858">IF(W305&lt;&gt;0,W304,0)</f>
        <v>0</v>
      </c>
    </row>
    <row r="307" spans="1:23" hidden="1" outlineLevel="1" x14ac:dyDescent="0.25">
      <c r="A307" s="57" t="s">
        <v>165</v>
      </c>
      <c r="B307" s="58">
        <f>IF(B306=0,0,(IF(AND((((B306/26.089)*2)*0.175)&lt;1370.3),((B306/26.089)*2)*0.175,1370.3)))/2</f>
        <v>0</v>
      </c>
      <c r="C307" s="58">
        <f t="shared" ref="C307" si="859">IF(C306=0,0,(IF(AND((((C306/26.089)*2)*0.175)&lt;1370.3),((C306/26.089)*2)*0.175,1370.3)))/2</f>
        <v>0</v>
      </c>
      <c r="D307" s="58">
        <f t="shared" ref="D307" si="860">IF(D306=0,0,(IF(AND((((D306/26.089)*2)*0.175)&lt;1370.3),((D306/26.089)*2)*0.175,1370.3)))/2</f>
        <v>0</v>
      </c>
      <c r="E307" s="58">
        <f t="shared" ref="E307" si="861">IF(E306=0,0,(IF(AND((((E306/26.089)*2)*0.175)&lt;1370.3),((E306/26.089)*2)*0.175,1370.3)))/2</f>
        <v>0</v>
      </c>
      <c r="F307" s="58">
        <f t="shared" ref="F307" si="862">IF(F306=0,0,(IF(AND((((F306/26.089)*2)*0.175)&lt;1370.3),((F306/26.089)*2)*0.175,1370.3)))/2</f>
        <v>0</v>
      </c>
      <c r="G307" s="58">
        <f t="shared" ref="G307" si="863">IF(G306=0,0,(IF(AND((((G306/26.089)*2)*0.175)&lt;1370.3),((G306/26.089)*2)*0.175,1370.3)))/2</f>
        <v>0</v>
      </c>
      <c r="H307" s="58">
        <f t="shared" ref="H307" si="864">IF(H306=0,0,(IF(AND((((H306/26.089)*2)*0.175)&lt;1370.3),((H306/26.089)*2)*0.175,1370.3)))/2</f>
        <v>0</v>
      </c>
      <c r="I307" s="58">
        <f t="shared" ref="I307" si="865">IF(I306=0,0,(IF(AND((((I306/26.089)*2)*0.175)&lt;1370.3),((I306/26.089)*2)*0.175,1370.3)))/2</f>
        <v>0</v>
      </c>
      <c r="J307" s="58">
        <f t="shared" ref="J307" si="866">IF(J306=0,0,(IF(AND((((J306/26.089)*2)*0.175)&lt;1370.3),((J306/26.089)*2)*0.175,1370.3)))/2</f>
        <v>0</v>
      </c>
      <c r="K307" s="58">
        <f t="shared" ref="K307" si="867">IF(K306=0,0,(IF(AND((((K306/26.089)*2)*0.175)&lt;1370.3),((K306/26.089)*2)*0.175,1370.3)))/2</f>
        <v>0</v>
      </c>
      <c r="L307" s="58">
        <f t="shared" ref="L307" si="868">IF(L306=0,0,(IF(AND((((L306/26.089)*2)*0.175)&lt;1370.3),((L306/26.089)*2)*0.175,1370.3)))/2</f>
        <v>0</v>
      </c>
      <c r="O307" s="57" t="s">
        <v>165</v>
      </c>
      <c r="P307" s="58"/>
      <c r="Q307" s="58"/>
      <c r="R307" s="58"/>
      <c r="S307" s="58"/>
      <c r="T307" s="58"/>
      <c r="U307" s="58"/>
      <c r="V307" s="58"/>
      <c r="W307" s="58"/>
    </row>
    <row r="308" spans="1:23" hidden="1" outlineLevel="1" x14ac:dyDescent="0.25">
      <c r="A308" s="112"/>
      <c r="B308" s="113"/>
      <c r="C308" s="113"/>
      <c r="D308" s="113"/>
      <c r="E308" s="113"/>
      <c r="F308" s="113"/>
      <c r="G308" s="113"/>
      <c r="H308" s="113"/>
      <c r="I308" s="113"/>
      <c r="J308" s="113"/>
      <c r="K308" s="113"/>
      <c r="L308" s="113"/>
      <c r="O308" s="112"/>
      <c r="P308" s="113"/>
      <c r="Q308" s="113"/>
      <c r="R308" s="113"/>
      <c r="S308" s="113"/>
      <c r="T308" s="113"/>
      <c r="U308" s="113"/>
      <c r="V308" s="113"/>
      <c r="W308" s="113"/>
    </row>
    <row r="309" spans="1:23" hidden="1" outlineLevel="1" x14ac:dyDescent="0.25">
      <c r="A309" s="112" t="s">
        <v>187</v>
      </c>
      <c r="B309" s="109">
        <f>IF(B297&lt;=((DATE(YEAR(B290),7,1))),(DATE(YEAR(B303),MONTH($B$16),DAY($B$16))),(DATE(YEAR(B303)+1,MONTH($B$16),DAY($B$16))))</f>
        <v>43283</v>
      </c>
      <c r="C309" s="109">
        <f t="shared" ref="C309" si="869">(DATE(YEAR(B309)+1,MONTH(B309),DAY(B309)))</f>
        <v>43648</v>
      </c>
      <c r="D309" s="109">
        <f t="shared" ref="D309" si="870">(DATE(YEAR(C309)+1,MONTH(C309),DAY(C309)))</f>
        <v>44014</v>
      </c>
      <c r="E309" s="109">
        <f t="shared" ref="E309" si="871">(DATE(YEAR(D309)+1,MONTH(D309),DAY(D309)))</f>
        <v>44379</v>
      </c>
      <c r="F309" s="109">
        <f t="shared" ref="F309" si="872">(DATE(YEAR(E309)+1,MONTH(E309),DAY(E309)))</f>
        <v>44744</v>
      </c>
      <c r="G309" s="109">
        <f t="shared" ref="G309" si="873">(DATE(YEAR(F309)+1,MONTH(F309),DAY(F309)))</f>
        <v>45109</v>
      </c>
      <c r="H309" s="109">
        <f t="shared" ref="H309" si="874">(DATE(YEAR(G309)+1,MONTH(G309),DAY(G309)))</f>
        <v>45475</v>
      </c>
      <c r="I309" s="109">
        <f t="shared" ref="I309" si="875">(DATE(YEAR(H309)+1,MONTH(H309),DAY(H309)))</f>
        <v>45840</v>
      </c>
      <c r="J309" s="109">
        <f t="shared" ref="J309" si="876">(DATE(YEAR(I309)+1,MONTH(I309),DAY(I309)))</f>
        <v>46205</v>
      </c>
      <c r="K309" s="109">
        <f t="shared" ref="K309" si="877">(DATE(YEAR(J309)+1,MONTH(J309),DAY(J309)))</f>
        <v>46570</v>
      </c>
      <c r="L309" s="109">
        <f t="shared" ref="L309" si="878">(DATE(YEAR(K309)+1,MONTH(K309),DAY(K309)))</f>
        <v>46936</v>
      </c>
      <c r="O309" s="112" t="s">
        <v>187</v>
      </c>
      <c r="P309" s="109">
        <f>IF(P297&lt;=((DATE(YEAR(P290),7,1))),(DATE(YEAR(P303),MONTH($B$16),DAY($B$16))),(DATE(YEAR(P303)+1,MONTH($B$16),DAY($B$16))))</f>
        <v>43283</v>
      </c>
      <c r="Q309" s="109">
        <f t="shared" ref="Q309" si="879">(DATE(YEAR(P309)+1,MONTH(P309),DAY(P309)))</f>
        <v>43648</v>
      </c>
      <c r="R309" s="109">
        <f t="shared" ref="R309" si="880">(DATE(YEAR(Q309)+1,MONTH(Q309),DAY(Q309)))</f>
        <v>44014</v>
      </c>
      <c r="S309" s="109">
        <f t="shared" ref="S309" si="881">(DATE(YEAR(R309)+1,MONTH(R309),DAY(R309)))</f>
        <v>44379</v>
      </c>
      <c r="T309" s="109">
        <f t="shared" ref="T309" si="882">(DATE(YEAR(S309)+1,MONTH(S309),DAY(S309)))</f>
        <v>44744</v>
      </c>
      <c r="U309" s="109">
        <f t="shared" ref="U309" si="883">(DATE(YEAR(T309)+1,MONTH(T309),DAY(T309)))</f>
        <v>45109</v>
      </c>
      <c r="V309" s="109">
        <f t="shared" ref="V309" si="884">(DATE(YEAR(U309)+1,MONTH(U309),DAY(U309)))</f>
        <v>45475</v>
      </c>
      <c r="W309" s="109">
        <f t="shared" ref="W309" si="885">(DATE(YEAR(V309)+1,MONTH(V309),DAY(V309)))</f>
        <v>45840</v>
      </c>
    </row>
    <row r="310" spans="1:23" hidden="1" outlineLevel="1" x14ac:dyDescent="0.25">
      <c r="A310" s="112" t="s">
        <v>133</v>
      </c>
      <c r="B310" s="111" t="e">
        <f>VLOOKUP((IF(B303&lt;B309,B294,B294)),(IF('4.ACU Salaries '!I246="Casual (16.5%)",('Salary Schedule'!$A$67:$I$184),('Salary Schedule'!$A$4:$I$64))),(HLOOKUP('6. Staff Calculations'!B$15,'Salary Schedule'!$B$4:$I$5,2,FALSE)),FALSE)*1.03</f>
        <v>#N/A</v>
      </c>
      <c r="C310" s="111" t="e">
        <f>VLOOKUP((IF(C303&lt;C309,C294,B294)),(IF(OR('4.ACU Salaries '!$I$12="Casual (16.5%)",'4.ACU Salaries '!$I$12="Casual (30%)"),('Salary Schedule'!$A$67:$I$184),('Salary Schedule'!$A$5:$I$64))),(HLOOKUP('6. Staff Calculations'!C$15,'Salary Schedule'!$B$4:$I$5,2,FALSE)),FALSE)</f>
        <v>#N/A</v>
      </c>
      <c r="D310" s="111" t="e">
        <f>VLOOKUP((IF(D303&lt;D309,D294,C294)),(IF(OR('4.ACU Salaries '!$I$12="Casual (16.5%)",'4.ACU Salaries '!$I$12="Casual (30%)"),('Salary Schedule'!$A$67:$I$184),('Salary Schedule'!$A$5:$I$64))),(HLOOKUP('6. Staff Calculations'!D$15,'Salary Schedule'!$B$4:$I$5,2,FALSE)),FALSE)</f>
        <v>#N/A</v>
      </c>
      <c r="E310" s="111" t="e">
        <f>VLOOKUP((IF(E303&lt;E309,E294,D294)),(IF(OR('4.ACU Salaries '!$I$12="Casual (16.5%)",'4.ACU Salaries '!$I$12="Casual (30%)"),('Salary Schedule'!$A$67:$I$184),('Salary Schedule'!$A$5:$I$64))),(HLOOKUP('6. Staff Calculations'!E$15,'Salary Schedule'!$B$4:$I$5,2,FALSE)),FALSE)</f>
        <v>#N/A</v>
      </c>
      <c r="F310" s="111" t="e">
        <f>VLOOKUP((IF(F303&lt;F309,F294,E294)),(IF(OR('4.ACU Salaries '!$I$12="Casual (16.5%)",'4.ACU Salaries '!$I$12="Casual (30%)"),('Salary Schedule'!$A$67:$I$184),('Salary Schedule'!$A$5:$I$64))),(HLOOKUP('6. Staff Calculations'!F$15,'Salary Schedule'!$B$4:$I$5,2,FALSE)),FALSE)</f>
        <v>#N/A</v>
      </c>
      <c r="G310" s="111" t="e">
        <f>VLOOKUP((IF(G303&lt;G309,G294,F294)),(IF(OR('4.ACU Salaries '!$I$12="Casual (16.5%)",'4.ACU Salaries '!$I$12="Casual (30%)"),('Salary Schedule'!$A$67:$M$184),('Salary Schedule'!$A$5:$M$64))),(HLOOKUP('6. Staff Calculations'!G$15,'Salary Schedule'!$B$4:$M$5,2,FALSE)),FALSE)</f>
        <v>#N/A</v>
      </c>
      <c r="H310" s="111" t="e">
        <f>VLOOKUP((IF(H303&lt;H309,H294,G294)),(IF(OR('4.ACU Salaries '!$I$12="Casual (16.5%)",'4.ACU Salaries '!$I$12="Casual (30%)"),('Salary Schedule'!$A$67:$M$184),('Salary Schedule'!$A$5:$M$64))),(HLOOKUP('6. Staff Calculations'!H$15,'Salary Schedule'!$B$4:$M$5,2,FALSE)),FALSE)</f>
        <v>#N/A</v>
      </c>
      <c r="I310" s="111" t="e">
        <f>VLOOKUP((IF(I303&lt;I309,I294,H294)),(IF(OR('4.ACU Salaries '!$I$12="Casual (16.5%)",'4.ACU Salaries '!$I$12="Casual (30%)"),('Salary Schedule'!$A$67:$M$184),('Salary Schedule'!$A$5:$M$64))),(HLOOKUP('6. Staff Calculations'!I$15,'Salary Schedule'!$B$4:$M$5,2,FALSE)),FALSE)</f>
        <v>#N/A</v>
      </c>
      <c r="J310" s="111" t="e">
        <f>VLOOKUP((IF(J303&lt;J309,J294,I294)),(IF(OR('4.ACU Salaries '!$I$12="Casual (16.5%)",'4.ACU Salaries '!$I$12="Casual (30%)"),('Salary Schedule'!$A$67:$M$184),('Salary Schedule'!$A$5:$M$64))),(HLOOKUP('6. Staff Calculations'!J$15,'Salary Schedule'!$B$4:$M$5,2,FALSE)),FALSE)</f>
        <v>#N/A</v>
      </c>
      <c r="K310" s="111" t="e">
        <f>VLOOKUP((IF(K303&lt;K309,K294,J294)),(IF(OR('4.ACU Salaries '!$I$12="Casual (16.5%)",'4.ACU Salaries '!$I$12="Casual (30%)"),('Salary Schedule'!$A$67:$M$184),('Salary Schedule'!$A$5:$M$64))),(HLOOKUP('6. Staff Calculations'!K$15,'Salary Schedule'!$B$4:$M$5,2,FALSE)),FALSE)</f>
        <v>#N/A</v>
      </c>
      <c r="L310" s="111" t="e">
        <f>VLOOKUP((IF(L303&lt;L309,L294,K294)),(IF(OR('4.ACU Salaries '!$I$12="Casual (16.5%)",'4.ACU Salaries '!$I$12="Casual (30%)"),('Salary Schedule'!$A$67:$M$184),('Salary Schedule'!$A$5:$M$64))),(HLOOKUP('6. Staff Calculations'!L$15,'Salary Schedule'!$B$4:$M$5,2,FALSE)),FALSE)</f>
        <v>#N/A</v>
      </c>
      <c r="O310" s="112" t="s">
        <v>133</v>
      </c>
      <c r="P310" s="111"/>
      <c r="Q310" s="111"/>
      <c r="R310" s="111"/>
      <c r="S310" s="111"/>
      <c r="T310" s="111"/>
      <c r="U310" s="111"/>
      <c r="V310" s="111"/>
      <c r="W310" s="111"/>
    </row>
    <row r="311" spans="1:23" hidden="1" outlineLevel="1" x14ac:dyDescent="0.25">
      <c r="A311" s="112" t="s">
        <v>134</v>
      </c>
      <c r="B311" s="108">
        <f t="shared" ref="B311" si="886">IF(OR(B309&lt;=$B290,$B291&lt;=B309),0,(IF(B315&lt;$B291,(IF(B315&lt;=B309,(ABS(B309-B321)),(ABS(B309-B315)))),(ABS(B309-$B291)))))</f>
        <v>0</v>
      </c>
      <c r="C311" s="108">
        <f>IF(OR(C309&lt;=$B290,$B291&lt;=C309),0,(IF(C315&lt;$B291,(IF(C315&lt;=C309,(ABS(C309-C321)),(ABS(C309-C315)))),(ABS(C309-$B291)))))</f>
        <v>0</v>
      </c>
      <c r="D311" s="108">
        <f t="shared" ref="D311:L311" si="887">IF(OR(D309&lt;=$B290,$B291&lt;=D309),0,(IF(D315&lt;$B291,(IF(D315&lt;=D309,(ABS(D309-D321)),(ABS(D309-D315)))),(ABS(D309-$B291)))))</f>
        <v>0</v>
      </c>
      <c r="E311" s="108">
        <f t="shared" si="887"/>
        <v>0</v>
      </c>
      <c r="F311" s="108">
        <f t="shared" si="887"/>
        <v>0</v>
      </c>
      <c r="G311" s="108">
        <f t="shared" si="887"/>
        <v>0</v>
      </c>
      <c r="H311" s="108">
        <f t="shared" si="887"/>
        <v>0</v>
      </c>
      <c r="I311" s="108">
        <f t="shared" si="887"/>
        <v>0</v>
      </c>
      <c r="J311" s="108">
        <f t="shared" si="887"/>
        <v>0</v>
      </c>
      <c r="K311" s="108">
        <f t="shared" si="887"/>
        <v>0</v>
      </c>
      <c r="L311" s="108">
        <f t="shared" si="887"/>
        <v>0</v>
      </c>
      <c r="O311" s="112" t="s">
        <v>134</v>
      </c>
      <c r="P311" s="108"/>
      <c r="Q311" s="108"/>
      <c r="R311" s="108"/>
      <c r="S311" s="108"/>
      <c r="T311" s="108"/>
      <c r="U311" s="108"/>
      <c r="V311" s="108"/>
      <c r="W311" s="108"/>
    </row>
    <row r="312" spans="1:23" hidden="1" outlineLevel="1" x14ac:dyDescent="0.25">
      <c r="A312" s="57" t="s">
        <v>166</v>
      </c>
      <c r="B312" s="58">
        <f t="shared" ref="B312" si="888">IFERROR(((B310/B$18*B311)),0)</f>
        <v>0</v>
      </c>
      <c r="C312" s="58">
        <f>IFERROR(((C310/C$18*C311)),0)</f>
        <v>0</v>
      </c>
      <c r="D312" s="58">
        <f t="shared" ref="D312:L312" si="889">IFERROR(((D310/D$18*D311)),0)</f>
        <v>0</v>
      </c>
      <c r="E312" s="58">
        <f t="shared" si="889"/>
        <v>0</v>
      </c>
      <c r="F312" s="58">
        <f t="shared" si="889"/>
        <v>0</v>
      </c>
      <c r="G312" s="58">
        <f t="shared" si="889"/>
        <v>0</v>
      </c>
      <c r="H312" s="58">
        <f t="shared" si="889"/>
        <v>0</v>
      </c>
      <c r="I312" s="58">
        <f t="shared" si="889"/>
        <v>0</v>
      </c>
      <c r="J312" s="58">
        <f t="shared" si="889"/>
        <v>0</v>
      </c>
      <c r="K312" s="58">
        <f t="shared" si="889"/>
        <v>0</v>
      </c>
      <c r="L312" s="58">
        <f t="shared" si="889"/>
        <v>0</v>
      </c>
      <c r="O312" s="57" t="s">
        <v>166</v>
      </c>
      <c r="P312" s="58"/>
      <c r="Q312" s="58"/>
      <c r="R312" s="58"/>
      <c r="S312" s="58"/>
      <c r="T312" s="58"/>
      <c r="U312" s="58"/>
      <c r="V312" s="58"/>
      <c r="W312" s="58"/>
    </row>
    <row r="313" spans="1:23" hidden="1" outlineLevel="1" x14ac:dyDescent="0.25">
      <c r="A313" s="57" t="s">
        <v>165</v>
      </c>
      <c r="B313" s="58">
        <f>IF(B312=0,0,(IF(AND((((B312/26.089)*2)*0.175)&lt;1370.3),((B312/26.089)*2)*0.175,1370.3)))/2</f>
        <v>0</v>
      </c>
      <c r="C313" s="58">
        <f t="shared" ref="C313" si="890">IF(C312=0,0,(IF(AND((((C312/26.089)*2)*0.175)&lt;1370.3),((C312/26.089)*2)*0.175,1370.3)))/2</f>
        <v>0</v>
      </c>
      <c r="D313" s="58">
        <f t="shared" ref="D313" si="891">IF(D312=0,0,(IF(AND((((D312/26.089)*2)*0.175)&lt;1370.3),((D312/26.089)*2)*0.175,1370.3)))/2</f>
        <v>0</v>
      </c>
      <c r="E313" s="58">
        <f t="shared" ref="E313" si="892">IF(E312=0,0,(IF(AND((((E312/26.089)*2)*0.175)&lt;1370.3),((E312/26.089)*2)*0.175,1370.3)))/2</f>
        <v>0</v>
      </c>
      <c r="F313" s="58">
        <f t="shared" ref="F313" si="893">IF(F312=0,0,(IF(AND((((F312/26.089)*2)*0.175)&lt;1370.3),((F312/26.089)*2)*0.175,1370.3)))/2</f>
        <v>0</v>
      </c>
      <c r="G313" s="58">
        <f t="shared" ref="G313" si="894">IF(G312=0,0,(IF(AND((((G312/26.089)*2)*0.175)&lt;1370.3),((G312/26.089)*2)*0.175,1370.3)))/2</f>
        <v>0</v>
      </c>
      <c r="H313" s="58">
        <f t="shared" ref="H313" si="895">IF(H312=0,0,(IF(AND((((H312/26.089)*2)*0.175)&lt;1370.3),((H312/26.089)*2)*0.175,1370.3)))/2</f>
        <v>0</v>
      </c>
      <c r="I313" s="58">
        <f t="shared" ref="I313" si="896">IF(I312=0,0,(IF(AND((((I312/26.089)*2)*0.175)&lt;1370.3),((I312/26.089)*2)*0.175,1370.3)))/2</f>
        <v>0</v>
      </c>
      <c r="J313" s="58">
        <f t="shared" ref="J313" si="897">IF(J312=0,0,(IF(AND((((J312/26.089)*2)*0.175)&lt;1370.3),((J312/26.089)*2)*0.175,1370.3)))/2</f>
        <v>0</v>
      </c>
      <c r="K313" s="58">
        <f t="shared" ref="K313" si="898">IF(K312=0,0,(IF(AND((((K312/26.089)*2)*0.175)&lt;1370.3),((K312/26.089)*2)*0.175,1370.3)))/2</f>
        <v>0</v>
      </c>
      <c r="L313" s="58">
        <f t="shared" ref="L313" si="899">IF(L312=0,0,(IF(AND((((L312/26.089)*2)*0.175)&lt;1370.3),((L312/26.089)*2)*0.175,1370.3)))/2</f>
        <v>0</v>
      </c>
      <c r="O313" s="57" t="s">
        <v>165</v>
      </c>
      <c r="P313" s="58"/>
      <c r="Q313" s="58"/>
      <c r="R313" s="58"/>
      <c r="S313" s="58"/>
      <c r="T313" s="58"/>
      <c r="U313" s="58"/>
      <c r="V313" s="58"/>
      <c r="W313" s="58"/>
    </row>
    <row r="314" spans="1:23" hidden="1" outlineLevel="1" x14ac:dyDescent="0.25">
      <c r="A314" s="112"/>
      <c r="B314" s="111"/>
      <c r="C314" s="111"/>
      <c r="D314" s="111"/>
      <c r="E314" s="111"/>
      <c r="F314" s="111"/>
      <c r="G314" s="111"/>
      <c r="H314" s="111"/>
      <c r="I314" s="111"/>
      <c r="J314" s="111"/>
      <c r="K314" s="111"/>
      <c r="L314" s="111"/>
      <c r="O314" s="112"/>
      <c r="P314" s="111"/>
      <c r="Q314" s="111"/>
      <c r="R314" s="111"/>
      <c r="S314" s="111"/>
      <c r="T314" s="111"/>
      <c r="U314" s="111"/>
      <c r="V314" s="111"/>
      <c r="W314" s="111"/>
    </row>
    <row r="315" spans="1:23" hidden="1" outlineLevel="1" x14ac:dyDescent="0.25">
      <c r="A315" s="112" t="s">
        <v>135</v>
      </c>
      <c r="B315" s="109">
        <f t="shared" ref="B315:L315" si="900">B303</f>
        <v>43100</v>
      </c>
      <c r="C315" s="109">
        <f t="shared" si="900"/>
        <v>43100</v>
      </c>
      <c r="D315" s="109">
        <f t="shared" si="900"/>
        <v>43100</v>
      </c>
      <c r="E315" s="109">
        <f t="shared" si="900"/>
        <v>43100</v>
      </c>
      <c r="F315" s="109">
        <f t="shared" si="900"/>
        <v>43100</v>
      </c>
      <c r="G315" s="109">
        <f t="shared" si="900"/>
        <v>43100</v>
      </c>
      <c r="H315" s="109">
        <f t="shared" si="900"/>
        <v>43100</v>
      </c>
      <c r="I315" s="109">
        <f t="shared" si="900"/>
        <v>43100</v>
      </c>
      <c r="J315" s="109">
        <f t="shared" si="900"/>
        <v>43100</v>
      </c>
      <c r="K315" s="109">
        <f t="shared" si="900"/>
        <v>43100</v>
      </c>
      <c r="L315" s="109">
        <f t="shared" si="900"/>
        <v>43100</v>
      </c>
      <c r="O315" s="112" t="s">
        <v>135</v>
      </c>
      <c r="P315" s="109">
        <f t="shared" ref="P315:W315" si="901">P303</f>
        <v>43100</v>
      </c>
      <c r="Q315" s="109">
        <f t="shared" si="901"/>
        <v>43100</v>
      </c>
      <c r="R315" s="109">
        <f t="shared" si="901"/>
        <v>43100</v>
      </c>
      <c r="S315" s="109">
        <f t="shared" si="901"/>
        <v>43100</v>
      </c>
      <c r="T315" s="109">
        <f t="shared" si="901"/>
        <v>43100</v>
      </c>
      <c r="U315" s="109">
        <f t="shared" si="901"/>
        <v>43100</v>
      </c>
      <c r="V315" s="109">
        <f t="shared" si="901"/>
        <v>43100</v>
      </c>
      <c r="W315" s="109">
        <f t="shared" si="901"/>
        <v>43100</v>
      </c>
    </row>
    <row r="316" spans="1:23" hidden="1" outlineLevel="1" x14ac:dyDescent="0.25">
      <c r="A316" s="112" t="s">
        <v>133</v>
      </c>
      <c r="B316" s="111" t="e">
        <f>B310</f>
        <v>#N/A</v>
      </c>
      <c r="C316" s="111" t="e">
        <f>VLOOKUP(C294,(IF(OR('4.ACU Salaries '!$I$12="Casual (16.5%)",'4.ACU Salaries '!$I$12="Casual (30%)"),('Salary Schedule'!$A$67:$I$184),('Salary Schedule'!$A$5:$I$64))),((HLOOKUP(C$15,'Salary Schedule'!$B$4:$I$5,2,FALSE))),FALSE)</f>
        <v>#N/A</v>
      </c>
      <c r="D316" s="111" t="e">
        <f>VLOOKUP(D294,(IF(OR('4.ACU Salaries '!$I$12="Casual (16.5%)",'4.ACU Salaries '!$I$12="Casual (30%)"),('Salary Schedule'!$A$67:$I$184),('Salary Schedule'!$A$5:$I$64))),((HLOOKUP(D$15,'Salary Schedule'!$B$4:$I$5,2,FALSE))),FALSE)</f>
        <v>#N/A</v>
      </c>
      <c r="E316" s="111" t="e">
        <f>VLOOKUP(E294,(IF(OR('4.ACU Salaries '!$I$12="Casual (16.5%)",'4.ACU Salaries '!$I$12="Casual (30%)"),('Salary Schedule'!$A$67:$I$184),('Salary Schedule'!$A$5:$I$64))),((HLOOKUP(E$15,'Salary Schedule'!$B$4:$I$5,2,FALSE))),FALSE)</f>
        <v>#N/A</v>
      </c>
      <c r="F316" s="111" t="e">
        <f>VLOOKUP(F294,(IF(OR('4.ACU Salaries '!$I$12="Casual (16.5%)",'4.ACU Salaries '!$I$12="Casual (30%)"),('Salary Schedule'!$A$67:$I$184),('Salary Schedule'!$A$5:$I$64))),((HLOOKUP(F$15,'Salary Schedule'!$B$4:$I$5,2,FALSE))),FALSE)</f>
        <v>#N/A</v>
      </c>
      <c r="G316" s="111" t="e">
        <f>VLOOKUP(G294,(IF(OR('4.ACU Salaries '!$I$12="Casual (16.5%)",'4.ACU Salaries '!$I$12="Casual (30%)"),('Salary Schedule'!$A$67:$M$184),('Salary Schedule'!$A$5:$M$64))),((HLOOKUP(G$15,'Salary Schedule'!$B$4:$M$5,2,FALSE))),FALSE)</f>
        <v>#N/A</v>
      </c>
      <c r="H316" s="111" t="e">
        <f>VLOOKUP(H294,(IF(OR('4.ACU Salaries '!$I$12="Casual (16.5%)",'4.ACU Salaries '!$I$12="Casual (30%)"),('Salary Schedule'!$A$67:$M$184),('Salary Schedule'!$A$5:$M$64))),((HLOOKUP(H$15,'Salary Schedule'!$B$4:$M$5,2,FALSE))),FALSE)</f>
        <v>#N/A</v>
      </c>
      <c r="I316" s="111" t="e">
        <f>VLOOKUP(I294,(IF(OR('4.ACU Salaries '!$I$12="Casual (16.5%)",'4.ACU Salaries '!$I$12="Casual (30%)"),('Salary Schedule'!$A$67:$M$184),('Salary Schedule'!$A$5:$M$64))),((HLOOKUP(I$15,'Salary Schedule'!$B$4:$M$5,2,FALSE))),FALSE)</f>
        <v>#N/A</v>
      </c>
      <c r="J316" s="111" t="e">
        <f>VLOOKUP(J294,(IF(OR('4.ACU Salaries '!$I$12="Casual (16.5%)",'4.ACU Salaries '!$I$12="Casual (30%)"),('Salary Schedule'!$A$67:$M$184),('Salary Schedule'!$A$5:$M$64))),((HLOOKUP(J$15,'Salary Schedule'!$B$4:$M$5,2,FALSE))),FALSE)</f>
        <v>#N/A</v>
      </c>
      <c r="K316" s="111" t="e">
        <f>VLOOKUP(K294,(IF(OR('4.ACU Salaries '!$I$12="Casual (16.5%)",'4.ACU Salaries '!$I$12="Casual (30%)"),('Salary Schedule'!$A$67:$M$184),('Salary Schedule'!$A$5:$M$64))),((HLOOKUP(K$15,'Salary Schedule'!$B$4:$M$5,2,FALSE))),FALSE)</f>
        <v>#N/A</v>
      </c>
      <c r="L316" s="111" t="e">
        <f>VLOOKUP(L294,(IF(OR('4.ACU Salaries '!$I$12="Casual (16.5%)",'4.ACU Salaries '!$I$12="Casual (30%)"),('Salary Schedule'!$A$67:$M$184),('Salary Schedule'!$A$5:$M$64))),((HLOOKUP(L$15,'Salary Schedule'!$B$4:$M$5,2,FALSE))),FALSE)</f>
        <v>#N/A</v>
      </c>
      <c r="O316" s="112" t="s">
        <v>133</v>
      </c>
      <c r="P316" s="111"/>
      <c r="Q316" s="111"/>
      <c r="R316" s="111"/>
      <c r="S316" s="111"/>
      <c r="T316" s="111"/>
      <c r="U316" s="111"/>
      <c r="V316" s="111"/>
      <c r="W316" s="111"/>
    </row>
    <row r="317" spans="1:23" hidden="1" outlineLevel="1" x14ac:dyDescent="0.25">
      <c r="A317" s="112" t="s">
        <v>134</v>
      </c>
      <c r="B317" s="108">
        <f>IF(OR(B315&lt;B309,B315&lt;$B290,$B291&lt;=B315),0,(IF(B321&gt;$B291,(ABS(B315-$B291)),IF(B321&lt;C309,(ABS(B315-B321)),(ABS(B315-C309))))))</f>
        <v>0</v>
      </c>
      <c r="C317" s="108">
        <f t="shared" ref="C317" si="902">IF(OR(C315&lt;C309,C315&lt;$B290,$B291&lt;=C315),0,(IF(C321&gt;$B291,(ABS(C315-$B291)),IF(C321&lt;D309,(ABS(C315-C321)),(ABS(C315-D309))))))</f>
        <v>0</v>
      </c>
      <c r="D317" s="108">
        <f t="shared" ref="D317" si="903">IF(OR(D315&lt;D309,D315&lt;$B290,$B291&lt;=D315),0,(IF(D321&gt;$B291,(ABS(D315-$B291)),IF(D321&lt;E309,(ABS(D315-D321)),(ABS(D315-E309))))))</f>
        <v>0</v>
      </c>
      <c r="E317" s="108">
        <f t="shared" ref="E317" si="904">IF(OR(E315&lt;E309,E315&lt;$B290,$B291&lt;=E315),0,(IF(E321&gt;$B291,(ABS(E315-$B291)),IF(E321&lt;F309,(ABS(E315-E321)),(ABS(E315-F309))))))</f>
        <v>0</v>
      </c>
      <c r="F317" s="108">
        <f t="shared" ref="F317" si="905">IF(OR(F315&lt;F309,F315&lt;$B290,$B291&lt;=F315),0,(IF(F321&gt;$B291,(ABS(F315-$B291)),IF(F321&lt;G309,(ABS(F315-F321)),(ABS(F315-G309))))))</f>
        <v>0</v>
      </c>
      <c r="G317" s="108">
        <f t="shared" ref="G317" si="906">IF(OR(G315&lt;G309,G315&lt;$B290,$B291&lt;=G315),0,(IF(G321&gt;$B291,(ABS(G315-$B291)),IF(G321&lt;H309,(ABS(G315-G321)),(ABS(G315-H309))))))</f>
        <v>0</v>
      </c>
      <c r="H317" s="108">
        <f t="shared" ref="H317" si="907">IF(OR(H315&lt;H309,H315&lt;$B290,$B291&lt;=H315),0,(IF(H321&gt;$B291,(ABS(H315-$B291)),IF(H321&lt;I309,(ABS(H315-H321)),(ABS(H315-I309))))))</f>
        <v>0</v>
      </c>
      <c r="I317" s="108">
        <f t="shared" ref="I317" si="908">IF(OR(I315&lt;I309,I315&lt;$B290,$B291&lt;=I315),0,(IF(I321&gt;$B291,(ABS(I315-$B291)),IF(I321&lt;J309,(ABS(I315-I321)),(ABS(I315-J309))))))</f>
        <v>0</v>
      </c>
      <c r="J317" s="108">
        <f t="shared" ref="J317" si="909">IF(OR(J315&lt;J309,J315&lt;$B290,$B291&lt;=J315),0,(IF(J321&gt;$B291,(ABS(J315-$B291)),IF(J321&lt;K309,(ABS(J315-J321)),(ABS(J315-K309))))))</f>
        <v>0</v>
      </c>
      <c r="K317" s="108">
        <f t="shared" ref="K317" si="910">IF(OR(K315&lt;K309,K315&lt;$B290,$B291&lt;=K315),0,(IF(K321&gt;$B291,(ABS(K315-$B291)),IF(K321&lt;L309,(ABS(K315-K321)),(ABS(K315-L309))))))</f>
        <v>0</v>
      </c>
      <c r="L317" s="108">
        <f t="shared" ref="L317" si="911">IF(OR(L315&lt;L309,L315&lt;$B290,$B291&lt;=L315),0,(IF(L321&gt;$B291,(ABS(L315-$B291)),IF(L321&lt;M309,(ABS(L315-L321)),(ABS(L315-M309))))))</f>
        <v>0</v>
      </c>
      <c r="O317" s="112" t="s">
        <v>134</v>
      </c>
      <c r="P317" s="108"/>
      <c r="Q317" s="108"/>
      <c r="R317" s="108"/>
      <c r="S317" s="108"/>
      <c r="T317" s="108"/>
      <c r="U317" s="108"/>
      <c r="V317" s="108"/>
      <c r="W317" s="108"/>
    </row>
    <row r="318" spans="1:23" hidden="1" outlineLevel="1" x14ac:dyDescent="0.25">
      <c r="A318" s="57" t="s">
        <v>166</v>
      </c>
      <c r="B318" s="58">
        <f t="shared" ref="B318:L318" si="912">IFERROR(((B316/B$18*B317)),0)</f>
        <v>0</v>
      </c>
      <c r="C318" s="58">
        <f t="shared" si="912"/>
        <v>0</v>
      </c>
      <c r="D318" s="58">
        <f t="shared" si="912"/>
        <v>0</v>
      </c>
      <c r="E318" s="58">
        <f t="shared" si="912"/>
        <v>0</v>
      </c>
      <c r="F318" s="58">
        <f t="shared" si="912"/>
        <v>0</v>
      </c>
      <c r="G318" s="58">
        <f t="shared" si="912"/>
        <v>0</v>
      </c>
      <c r="H318" s="58">
        <f t="shared" si="912"/>
        <v>0</v>
      </c>
      <c r="I318" s="58">
        <f t="shared" si="912"/>
        <v>0</v>
      </c>
      <c r="J318" s="58">
        <f t="shared" si="912"/>
        <v>0</v>
      </c>
      <c r="K318" s="58">
        <f t="shared" si="912"/>
        <v>0</v>
      </c>
      <c r="L318" s="58">
        <f t="shared" si="912"/>
        <v>0</v>
      </c>
      <c r="O318" s="57" t="s">
        <v>166</v>
      </c>
      <c r="P318" s="58"/>
      <c r="Q318" s="58"/>
      <c r="R318" s="58"/>
      <c r="S318" s="58"/>
      <c r="T318" s="58"/>
      <c r="U318" s="58"/>
      <c r="V318" s="58"/>
      <c r="W318" s="58"/>
    </row>
    <row r="319" spans="1:23" hidden="1" outlineLevel="1" x14ac:dyDescent="0.25">
      <c r="A319" s="57" t="s">
        <v>165</v>
      </c>
      <c r="B319" s="58">
        <f>IF(B317=0,0,(IF(AND((((B318/26.089)*2)*0.175)&lt;1370.3),((B318/26.089)*2)*0.175,1370.3)))</f>
        <v>0</v>
      </c>
      <c r="C319" s="58">
        <f t="shared" ref="C319:L319" si="913">IF(C317=0,0,(IF(AND((((C318/26.089)*2)*0.175)&lt;1370.3),((C318/26.089)*2)*0.175,1370.3)))</f>
        <v>0</v>
      </c>
      <c r="D319" s="58">
        <f t="shared" si="913"/>
        <v>0</v>
      </c>
      <c r="E319" s="58">
        <f t="shared" si="913"/>
        <v>0</v>
      </c>
      <c r="F319" s="58">
        <f t="shared" si="913"/>
        <v>0</v>
      </c>
      <c r="G319" s="58">
        <f t="shared" si="913"/>
        <v>0</v>
      </c>
      <c r="H319" s="58">
        <f t="shared" si="913"/>
        <v>0</v>
      </c>
      <c r="I319" s="58">
        <f t="shared" si="913"/>
        <v>0</v>
      </c>
      <c r="J319" s="58">
        <f t="shared" si="913"/>
        <v>0</v>
      </c>
      <c r="K319" s="58">
        <f t="shared" si="913"/>
        <v>0</v>
      </c>
      <c r="L319" s="58">
        <f t="shared" si="913"/>
        <v>0</v>
      </c>
      <c r="O319" s="57" t="s">
        <v>165</v>
      </c>
      <c r="P319" s="58"/>
      <c r="Q319" s="58"/>
      <c r="R319" s="58"/>
      <c r="S319" s="58"/>
      <c r="T319" s="58"/>
      <c r="U319" s="58"/>
      <c r="V319" s="58"/>
      <c r="W319" s="58"/>
    </row>
    <row r="320" spans="1:23" hidden="1" outlineLevel="1" x14ac:dyDescent="0.25">
      <c r="A320" s="112"/>
      <c r="B320" s="111"/>
      <c r="C320" s="111"/>
      <c r="D320" s="111"/>
      <c r="E320" s="111"/>
      <c r="F320" s="111"/>
      <c r="G320" s="111"/>
      <c r="H320" s="111"/>
      <c r="I320" s="111"/>
      <c r="J320" s="111"/>
      <c r="K320" s="111"/>
      <c r="L320" s="111"/>
      <c r="O320" s="112"/>
      <c r="P320" s="111"/>
      <c r="Q320" s="111"/>
      <c r="R320" s="111"/>
      <c r="S320" s="111"/>
      <c r="T320" s="111"/>
      <c r="U320" s="111"/>
      <c r="V320" s="111"/>
      <c r="W320" s="111"/>
    </row>
    <row r="321" spans="1:23" hidden="1" outlineLevel="1" x14ac:dyDescent="0.25">
      <c r="A321" s="112" t="s">
        <v>136</v>
      </c>
      <c r="B321" s="109">
        <f>IF(B323&lt;B291,B323,B291)</f>
        <v>0</v>
      </c>
      <c r="C321" s="109">
        <f>IF(C323&lt;B291,C323,B291)</f>
        <v>0</v>
      </c>
      <c r="D321" s="109">
        <f t="shared" ref="D321:L321" si="914">IF(D323&lt;$B291,D323,$B291)</f>
        <v>0</v>
      </c>
      <c r="E321" s="109">
        <f t="shared" si="914"/>
        <v>0</v>
      </c>
      <c r="F321" s="109">
        <f t="shared" si="914"/>
        <v>0</v>
      </c>
      <c r="G321" s="109">
        <f t="shared" si="914"/>
        <v>0</v>
      </c>
      <c r="H321" s="109">
        <f t="shared" si="914"/>
        <v>0</v>
      </c>
      <c r="I321" s="109">
        <f t="shared" si="914"/>
        <v>0</v>
      </c>
      <c r="J321" s="109">
        <f t="shared" si="914"/>
        <v>0</v>
      </c>
      <c r="K321" s="109">
        <f t="shared" si="914"/>
        <v>0</v>
      </c>
      <c r="L321" s="109">
        <f t="shared" si="914"/>
        <v>0</v>
      </c>
      <c r="O321" s="112" t="s">
        <v>136</v>
      </c>
      <c r="P321" s="109">
        <f>IF(P323&lt;P291,P323,P291)</f>
        <v>0</v>
      </c>
      <c r="Q321" s="109">
        <f>IF(Q323&lt;P291,Q323,P291)</f>
        <v>0</v>
      </c>
      <c r="R321" s="109">
        <f>IF(R323&lt;$P291,R323,$P291)</f>
        <v>0</v>
      </c>
      <c r="S321" s="109">
        <f t="shared" ref="S321:W321" si="915">IF(S323&lt;$P291,S323,$P291)</f>
        <v>0</v>
      </c>
      <c r="T321" s="109">
        <f t="shared" si="915"/>
        <v>0</v>
      </c>
      <c r="U321" s="109">
        <f t="shared" si="915"/>
        <v>0</v>
      </c>
      <c r="V321" s="109">
        <f t="shared" si="915"/>
        <v>0</v>
      </c>
      <c r="W321" s="109">
        <f t="shared" si="915"/>
        <v>0</v>
      </c>
    </row>
    <row r="322" spans="1:23" hidden="1" outlineLevel="1" x14ac:dyDescent="0.25">
      <c r="A322" s="112"/>
      <c r="B322" s="111"/>
      <c r="C322" s="111"/>
      <c r="D322" s="111"/>
      <c r="E322" s="111"/>
      <c r="F322" s="111"/>
      <c r="G322" s="111"/>
      <c r="H322" s="111"/>
      <c r="I322" s="111"/>
      <c r="J322" s="111"/>
      <c r="K322" s="111"/>
      <c r="L322" s="111"/>
      <c r="O322" s="112"/>
      <c r="P322" s="111"/>
      <c r="Q322" s="111"/>
      <c r="R322" s="111"/>
      <c r="S322" s="111"/>
      <c r="T322" s="111"/>
      <c r="U322" s="111"/>
      <c r="V322" s="111"/>
      <c r="W322" s="111"/>
    </row>
    <row r="323" spans="1:23" hidden="1" outlineLevel="1" x14ac:dyDescent="0.25">
      <c r="A323" s="112" t="s">
        <v>137</v>
      </c>
      <c r="B323" s="109">
        <f>(DATE(YEAR(B297)+1,MONTH(B297),DAY(B297)))</f>
        <v>43101</v>
      </c>
      <c r="C323" s="109">
        <f t="shared" ref="C323:L323" si="916">((DATE(YEAR(C297)+1,MONTH(C297),DAY(C297))))</f>
        <v>43466</v>
      </c>
      <c r="D323" s="109">
        <f t="shared" si="916"/>
        <v>43831</v>
      </c>
      <c r="E323" s="109">
        <f t="shared" si="916"/>
        <v>44197</v>
      </c>
      <c r="F323" s="109">
        <f t="shared" si="916"/>
        <v>44562</v>
      </c>
      <c r="G323" s="109">
        <f t="shared" si="916"/>
        <v>44927</v>
      </c>
      <c r="H323" s="109">
        <f t="shared" si="916"/>
        <v>45292</v>
      </c>
      <c r="I323" s="109">
        <f t="shared" si="916"/>
        <v>45658</v>
      </c>
      <c r="J323" s="109">
        <f t="shared" si="916"/>
        <v>46023</v>
      </c>
      <c r="K323" s="109">
        <f t="shared" si="916"/>
        <v>46388</v>
      </c>
      <c r="L323" s="109">
        <f t="shared" si="916"/>
        <v>46753</v>
      </c>
      <c r="O323" s="112" t="s">
        <v>137</v>
      </c>
      <c r="P323" s="109">
        <f>(DATE(YEAR(P297)+1,MONTH(P297),DAY(P297)))</f>
        <v>43101</v>
      </c>
      <c r="Q323" s="109">
        <f t="shared" ref="Q323:W323" si="917">((DATE(YEAR(Q297)+1,MONTH(Q297),DAY(Q297))))</f>
        <v>43466</v>
      </c>
      <c r="R323" s="109">
        <f t="shared" si="917"/>
        <v>43831</v>
      </c>
      <c r="S323" s="109">
        <f t="shared" si="917"/>
        <v>44197</v>
      </c>
      <c r="T323" s="109">
        <f t="shared" si="917"/>
        <v>44562</v>
      </c>
      <c r="U323" s="109">
        <f t="shared" si="917"/>
        <v>44927</v>
      </c>
      <c r="V323" s="109">
        <f t="shared" si="917"/>
        <v>45292</v>
      </c>
      <c r="W323" s="109">
        <f t="shared" si="917"/>
        <v>45658</v>
      </c>
    </row>
    <row r="324" spans="1:23" hidden="1" outlineLevel="1" x14ac:dyDescent="0.25">
      <c r="A324" s="112"/>
      <c r="B324" s="111"/>
      <c r="C324" s="111"/>
      <c r="D324" s="111"/>
      <c r="E324" s="111"/>
      <c r="F324" s="111"/>
      <c r="G324" s="111"/>
      <c r="H324" s="111"/>
      <c r="I324" s="111"/>
      <c r="J324" s="111"/>
      <c r="K324" s="111"/>
      <c r="L324" s="111"/>
      <c r="O324" s="112"/>
      <c r="P324" s="111"/>
      <c r="Q324" s="111"/>
      <c r="R324" s="111"/>
      <c r="S324" s="111"/>
      <c r="T324" s="111"/>
      <c r="U324" s="111"/>
      <c r="V324" s="111"/>
      <c r="W324" s="111"/>
    </row>
    <row r="325" spans="1:23" collapsed="1" x14ac:dyDescent="0.25">
      <c r="A325" s="107" t="s">
        <v>138</v>
      </c>
      <c r="B325" s="114">
        <f t="shared" ref="B325:I325" si="918">B311+B305+B299+B317</f>
        <v>0</v>
      </c>
      <c r="C325" s="114">
        <f t="shared" si="918"/>
        <v>0</v>
      </c>
      <c r="D325" s="114">
        <f t="shared" si="918"/>
        <v>0</v>
      </c>
      <c r="E325" s="114">
        <f t="shared" si="918"/>
        <v>0</v>
      </c>
      <c r="F325" s="114">
        <f t="shared" si="918"/>
        <v>0</v>
      </c>
      <c r="G325" s="114">
        <f t="shared" si="918"/>
        <v>0</v>
      </c>
      <c r="H325" s="114">
        <f t="shared" si="918"/>
        <v>0</v>
      </c>
      <c r="I325" s="114">
        <f t="shared" si="918"/>
        <v>0</v>
      </c>
      <c r="J325" s="114">
        <f>J311+J305+J299+J317</f>
        <v>0</v>
      </c>
      <c r="K325" s="114">
        <f>K311+K305+K299+K317</f>
        <v>0</v>
      </c>
      <c r="L325" s="114">
        <f t="shared" ref="L325" si="919">L311+L305+L299+L317</f>
        <v>0</v>
      </c>
      <c r="O325" s="107" t="s">
        <v>138</v>
      </c>
      <c r="P325" s="114">
        <f t="shared" ref="P325:W325" si="920">P311+P305+P299+P317</f>
        <v>0</v>
      </c>
      <c r="Q325" s="114">
        <f t="shared" si="920"/>
        <v>0</v>
      </c>
      <c r="R325" s="114">
        <f t="shared" si="920"/>
        <v>0</v>
      </c>
      <c r="S325" s="114">
        <f t="shared" si="920"/>
        <v>0</v>
      </c>
      <c r="T325" s="114">
        <f t="shared" si="920"/>
        <v>0</v>
      </c>
      <c r="U325" s="114">
        <f t="shared" si="920"/>
        <v>0</v>
      </c>
      <c r="V325" s="114">
        <f t="shared" si="920"/>
        <v>0</v>
      </c>
      <c r="W325" s="114">
        <f t="shared" si="920"/>
        <v>0</v>
      </c>
    </row>
    <row r="326" spans="1:23" x14ac:dyDescent="0.25">
      <c r="A326" s="107">
        <v>7</v>
      </c>
      <c r="B326" s="114">
        <f t="shared" ref="B326" si="921">(B312+B306+B300+B318+B307+B313+B301)*$B292</f>
        <v>0</v>
      </c>
      <c r="C326" s="114">
        <f t="shared" ref="C326:F326" si="922">(C312+C306+C300+C318+C307+C313+C301+C319)*$B292</f>
        <v>0</v>
      </c>
      <c r="D326" s="114">
        <f t="shared" si="922"/>
        <v>0</v>
      </c>
      <c r="E326" s="114">
        <f t="shared" si="922"/>
        <v>0</v>
      </c>
      <c r="F326" s="114">
        <f t="shared" si="922"/>
        <v>0</v>
      </c>
      <c r="G326" s="114">
        <f>(G312+G306+G300+G318+G307+G313+G301+G319)*$B292</f>
        <v>0</v>
      </c>
      <c r="H326" s="114">
        <f t="shared" ref="H326:L326" si="923">(H312+H306+H300+H318+H307+H313+H301+H319)*$B292</f>
        <v>0</v>
      </c>
      <c r="I326" s="114">
        <f t="shared" si="923"/>
        <v>0</v>
      </c>
      <c r="J326" s="114">
        <f t="shared" si="923"/>
        <v>0</v>
      </c>
      <c r="K326" s="114">
        <f t="shared" si="923"/>
        <v>0</v>
      </c>
      <c r="L326" s="114">
        <f t="shared" si="923"/>
        <v>0</v>
      </c>
      <c r="O326" s="107">
        <v>7</v>
      </c>
      <c r="P326" s="114">
        <f>(P312+P306+P300+P318+P307+P313+P301)*$P292</f>
        <v>0</v>
      </c>
      <c r="Q326" s="114">
        <f t="shared" ref="Q326:W326" si="924">(Q312+Q306+Q300+Q318+Q307+Q313+Q301)*$P292</f>
        <v>0</v>
      </c>
      <c r="R326" s="114">
        <f t="shared" si="924"/>
        <v>0</v>
      </c>
      <c r="S326" s="114">
        <f t="shared" si="924"/>
        <v>0</v>
      </c>
      <c r="T326" s="114">
        <f t="shared" si="924"/>
        <v>0</v>
      </c>
      <c r="U326" s="114">
        <f t="shared" si="924"/>
        <v>0</v>
      </c>
      <c r="V326" s="114">
        <f t="shared" si="924"/>
        <v>0</v>
      </c>
      <c r="W326" s="114">
        <f t="shared" si="924"/>
        <v>0</v>
      </c>
    </row>
    <row r="328" spans="1:23" x14ac:dyDescent="0.25">
      <c r="A328" s="115" t="s">
        <v>145</v>
      </c>
      <c r="B328" s="115" t="e">
        <f>VLOOKUP('6. Staff Calculations'!B333,Increments!B$1:D$155,3,FALSE)</f>
        <v>#N/A</v>
      </c>
      <c r="C328" s="115" t="e">
        <f>IF(B328="ARC","No",'4.ACU Salaries '!$M$19)</f>
        <v>#N/A</v>
      </c>
      <c r="D328" s="115"/>
      <c r="E328" s="115"/>
      <c r="F328" s="115"/>
      <c r="G328" s="115"/>
      <c r="H328" s="115"/>
      <c r="I328" s="115"/>
      <c r="J328" s="115"/>
      <c r="K328" s="115"/>
      <c r="L328" s="115"/>
      <c r="O328" s="115" t="s">
        <v>145</v>
      </c>
      <c r="P328" s="115" t="e">
        <f>VLOOKUP('6. Staff Calculations'!P333,Increments!Q$1:S$155,3,FALSE)</f>
        <v>#N/A</v>
      </c>
      <c r="Q328" s="115" t="e">
        <f>IF(P328="ARC","No",'4.ACU Salaries '!$M$19)</f>
        <v>#N/A</v>
      </c>
      <c r="R328" s="115"/>
      <c r="S328" s="115"/>
      <c r="T328" s="115"/>
      <c r="U328" s="115"/>
      <c r="V328" s="115"/>
      <c r="W328" s="115"/>
    </row>
    <row r="329" spans="1:23" x14ac:dyDescent="0.25">
      <c r="A329" s="116" t="s">
        <v>96</v>
      </c>
      <c r="B329" s="117">
        <f>'4.ACU Salaries '!$K$19</f>
        <v>0</v>
      </c>
      <c r="C329" s="117"/>
      <c r="D329" s="117"/>
      <c r="E329" s="117"/>
      <c r="F329" s="117"/>
      <c r="G329" s="117"/>
      <c r="H329" s="117"/>
      <c r="I329" s="117"/>
      <c r="J329" s="117"/>
      <c r="K329" s="117"/>
      <c r="L329" s="117"/>
      <c r="O329" s="116" t="s">
        <v>96</v>
      </c>
      <c r="P329" s="117">
        <f>'4.ACU Salaries '!$K$50</f>
        <v>0</v>
      </c>
      <c r="Q329" s="117"/>
      <c r="R329" s="117"/>
      <c r="S329" s="117"/>
      <c r="T329" s="117"/>
      <c r="U329" s="117"/>
      <c r="V329" s="117"/>
      <c r="W329" s="117"/>
    </row>
    <row r="330" spans="1:23" x14ac:dyDescent="0.25">
      <c r="A330" s="116" t="s">
        <v>97</v>
      </c>
      <c r="B330" s="117">
        <f>'4.ACU Salaries '!$L$19</f>
        <v>0</v>
      </c>
      <c r="C330" s="117"/>
      <c r="D330" s="117"/>
      <c r="E330" s="117"/>
      <c r="F330" s="117"/>
      <c r="G330" s="117"/>
      <c r="H330" s="117"/>
      <c r="I330" s="117"/>
      <c r="J330" s="117"/>
      <c r="K330" s="117"/>
      <c r="L330" s="117"/>
      <c r="O330" s="116" t="s">
        <v>97</v>
      </c>
      <c r="P330" s="117">
        <f>'4.ACU Salaries '!$L$50</f>
        <v>0</v>
      </c>
      <c r="Q330" s="117"/>
      <c r="R330" s="117"/>
      <c r="S330" s="117"/>
      <c r="T330" s="117"/>
      <c r="U330" s="117"/>
      <c r="V330" s="117"/>
      <c r="W330" s="117"/>
    </row>
    <row r="331" spans="1:23" x14ac:dyDescent="0.25">
      <c r="A331" s="117" t="s">
        <v>128</v>
      </c>
      <c r="B331" s="118">
        <f>'4.ACU Salaries '!$J$19</f>
        <v>0</v>
      </c>
      <c r="C331" s="117"/>
      <c r="D331" s="117"/>
      <c r="E331" s="117"/>
      <c r="F331" s="117"/>
      <c r="G331" s="117"/>
      <c r="H331" s="117"/>
      <c r="I331" s="117"/>
      <c r="J331" s="117"/>
      <c r="K331" s="117"/>
      <c r="L331" s="117"/>
      <c r="O331" s="117" t="s">
        <v>128</v>
      </c>
      <c r="P331" s="118">
        <f>'4.ACU Salaries '!$J$50</f>
        <v>0</v>
      </c>
      <c r="Q331" s="117"/>
      <c r="R331" s="117"/>
      <c r="S331" s="117"/>
      <c r="T331" s="117"/>
      <c r="U331" s="117"/>
      <c r="V331" s="117"/>
      <c r="W331" s="117"/>
    </row>
    <row r="332" spans="1:23" x14ac:dyDescent="0.25">
      <c r="A332" s="117" t="s">
        <v>80</v>
      </c>
      <c r="B332" s="119">
        <f>'4.ACU Salaries '!$P$19</f>
        <v>0</v>
      </c>
      <c r="C332" s="117"/>
      <c r="D332" s="117"/>
      <c r="E332" s="117"/>
      <c r="F332" s="117"/>
      <c r="G332" s="117"/>
      <c r="H332" s="117"/>
      <c r="I332" s="117"/>
      <c r="J332" s="117"/>
      <c r="K332" s="117"/>
      <c r="L332" s="117"/>
      <c r="O332" s="117" t="s">
        <v>80</v>
      </c>
      <c r="P332" s="119">
        <f>'4.ACU Salaries '!$P$50</f>
        <v>0</v>
      </c>
      <c r="Q332" s="117"/>
      <c r="R332" s="117"/>
      <c r="S332" s="117"/>
      <c r="T332" s="117"/>
      <c r="U332" s="117"/>
      <c r="V332" s="117"/>
      <c r="W332" s="117"/>
    </row>
    <row r="333" spans="1:23" s="52" customFormat="1" ht="46.5" customHeight="1" x14ac:dyDescent="0.25">
      <c r="A333" s="300" t="s">
        <v>129</v>
      </c>
      <c r="B333" s="301">
        <f>'4.ACU Salaries '!$E$19</f>
        <v>0</v>
      </c>
      <c r="C333" s="302" t="e">
        <f>IF((YEAR('4.ACU Salaries '!$K$19))=C335,'4.ACU Salaries '!$E$19,(IF($C328="No",$B333,(VLOOKUP(C334,Increments!$A$1:$E$169,2,FALSE)))))</f>
        <v>#N/A</v>
      </c>
      <c r="D333" s="302" t="e">
        <f>IF((YEAR('4.ACU Salaries '!$K$19))=D335,'4.ACU Salaries '!$E$19,(IF($C328="No",$B333,(VLOOKUP(D334,Increments!$A$1:$E$169,2,FALSE)))))</f>
        <v>#N/A</v>
      </c>
      <c r="E333" s="302" t="e">
        <f>IF((YEAR('4.ACU Salaries '!$K$19))=E335,'4.ACU Salaries '!$E$19,(IF($C328="No",$B333,(VLOOKUP(E334,Increments!$A$1:$E$169,2,FALSE)))))</f>
        <v>#N/A</v>
      </c>
      <c r="F333" s="302" t="e">
        <f>IF((YEAR('4.ACU Salaries '!$K$19))=F335,'4.ACU Salaries '!$E$19,(IF($C328="No",$E333,(VLOOKUP(F334,Increments!$A$1:$E$169,2,FALSE)))))</f>
        <v>#N/A</v>
      </c>
      <c r="G333" s="302" t="e">
        <f>IF((YEAR('4.ACU Salaries '!$K$19))=G335,'4.ACU Salaries '!$E$19,(IF($C328="No",$E333,(VLOOKUP(G334,Increments!$A$1:$E$169,2,FALSE)))))</f>
        <v>#N/A</v>
      </c>
      <c r="H333" s="302" t="e">
        <f>IF((YEAR('4.ACU Salaries '!$K$19))=H335,'4.ACU Salaries '!$E$19,(IF($C328="No",$E333,(VLOOKUP(H334,Increments!$A$1:$E$169,2,FALSE)))))</f>
        <v>#N/A</v>
      </c>
      <c r="I333" s="302" t="e">
        <f>IF((YEAR('4.ACU Salaries '!$K$19))=I335,'4.ACU Salaries '!$E$19,(IF($C328="No",$E333,(VLOOKUP(I334,Increments!$A$1:$E$169,2,FALSE)))))</f>
        <v>#N/A</v>
      </c>
      <c r="J333" s="302" t="e">
        <f>IF((YEAR('4.ACU Salaries '!$K$19))=J335,'4.ACU Salaries '!$E$19,(IF($C328="No",$E333,(VLOOKUP(J334,Increments!$A$1:$E$169,2,FALSE)))))</f>
        <v>#N/A</v>
      </c>
      <c r="K333" s="302" t="e">
        <f>IF((YEAR('4.ACU Salaries '!$K$19))=K335,'4.ACU Salaries '!$E$19,(IF($C328="No",$E333,(VLOOKUP(K334,Increments!$A$1:$E$169,2,FALSE)))))</f>
        <v>#N/A</v>
      </c>
      <c r="L333" s="302" t="e">
        <f>IF((YEAR('4.ACU Salaries '!$K$19))=L335,'4.ACU Salaries '!$E$19,(IF($C328="No",$E333,(VLOOKUP(L334,Increments!$A$1:$E$169,2,FALSE)))))</f>
        <v>#N/A</v>
      </c>
      <c r="O333" s="300" t="s">
        <v>129</v>
      </c>
      <c r="P333" s="301">
        <f>'4.ACU Salaries '!$E$19</f>
        <v>0</v>
      </c>
      <c r="Q333" s="302" t="e">
        <f>IF((YEAR('4.ACU Salaries '!$K$19))=Q335,'4.ACU Salaries '!$E$19,(IF($C328="No",$B333,(VLOOKUP(Q334,Increments!$A$1:$E$169,2,FALSE)))))</f>
        <v>#N/A</v>
      </c>
      <c r="R333" s="302" t="e">
        <f>IF((YEAR('4.ACU Salaries '!$K$19))=R335,'4.ACU Salaries '!$E$19,(IF($C328="No",$B333,(VLOOKUP(R334,Increments!$A$1:$E$169,2,FALSE)))))</f>
        <v>#N/A</v>
      </c>
      <c r="S333" s="302" t="e">
        <f>IF((YEAR('4.ACU Salaries '!$K$19))=S335,'4.ACU Salaries '!$E$19,(IF($C328="No",$B333,(VLOOKUP(S334,Increments!$A$1:$E$169,2,FALSE)))))</f>
        <v>#N/A</v>
      </c>
      <c r="T333" s="302" t="e">
        <f>IF((YEAR('4.ACU Salaries '!$K$19))=T335,'4.ACU Salaries '!$E$19,(IF($C328="No",$B333,(VLOOKUP(T334,Increments!$A$1:$E$169,2,FALSE)))))</f>
        <v>#N/A</v>
      </c>
      <c r="U333" s="302" t="e">
        <f>IF((YEAR('4.ACU Salaries '!$K$19))=U335,'4.ACU Salaries '!$E$19,(IF($C328="No",$B333,(VLOOKUP(U334,Increments!$A$1:$E$169,2,FALSE)))))</f>
        <v>#N/A</v>
      </c>
      <c r="V333" s="302" t="e">
        <f>IF((YEAR('4.ACU Salaries '!$K$19))=V335,'4.ACU Salaries '!$E$19,(IF($C328="No",$B333,(VLOOKUP(V334,Increments!$A$1:$E$169,2,FALSE)))))</f>
        <v>#N/A</v>
      </c>
      <c r="W333" s="302" t="e">
        <f>IF((YEAR('4.ACU Salaries '!$K$19))=W335,'4.ACU Salaries '!$E$19,(IF($C328="No",$B333,(VLOOKUP(W334,Increments!$A$1:$E$169,2,FALSE)))))</f>
        <v>#N/A</v>
      </c>
    </row>
    <row r="334" spans="1:23" x14ac:dyDescent="0.25">
      <c r="A334" s="116" t="s">
        <v>130</v>
      </c>
      <c r="B334" s="116">
        <f>IF((YEAR('4.ACU Salaries '!$K19))=B335,VLOOKUP($B333,Increments!$B$1:$E$178,2,FALSE),0)</f>
        <v>0</v>
      </c>
      <c r="C334" s="116">
        <f>IF((YEAR('4.ACU Salaries '!$K19))=C335,VLOOKUP($B333,Increments!$B$1:$E$178,2,FALSE),0)+IF(B334=0,0,B334+1)</f>
        <v>0</v>
      </c>
      <c r="D334" s="116">
        <f>IF((YEAR('4.ACU Salaries '!$K19))=D335,VLOOKUP($B333,Increments!$B$1:$E$178,2,FALSE),0)+IF(C334=0,0,C334+1)</f>
        <v>0</v>
      </c>
      <c r="E334" s="116">
        <f>IF((YEAR('4.ACU Salaries '!$K19))=E335,VLOOKUP($B333,Increments!$B$1:$E$178,2,FALSE),0)+IF(D334=0,0,D334+1)</f>
        <v>0</v>
      </c>
      <c r="F334" s="116">
        <f>IF((YEAR('4.ACU Salaries '!$K19))=F335,VLOOKUP($B333,Increments!$B$1:$E$178,2,FALSE),0)+IF(E334=0,0,E334+1)</f>
        <v>0</v>
      </c>
      <c r="G334" s="116">
        <f>IF((YEAR('4.ACU Salaries '!$K19))=G335,VLOOKUP($B333,Increments!$B$1:$E$178,2,FALSE),0)+IF(F334=0,0,F334+1)</f>
        <v>0</v>
      </c>
      <c r="H334" s="116">
        <f>IF((YEAR('4.ACU Salaries '!$K19))=H335,VLOOKUP($B333,Increments!$B$1:$E$178,2,FALSE),0)+IF(G334=0,0,G334+1)</f>
        <v>0</v>
      </c>
      <c r="I334" s="116">
        <f>IF((YEAR('4.ACU Salaries '!$K19))=I335,VLOOKUP($B333,Increments!$B$1:$E$178,2,FALSE),0)+IF(H334=0,0,H334+1)</f>
        <v>0</v>
      </c>
      <c r="J334" s="116">
        <f>IF((YEAR('4.ACU Salaries '!$K19))=J335,VLOOKUP($B333,Increments!$B$1:$E$178,2,FALSE),0)+IF(I334=0,0,I334+1)</f>
        <v>0</v>
      </c>
      <c r="K334" s="116">
        <f>IF((YEAR('4.ACU Salaries '!$K19))=K335,VLOOKUP($B333,Increments!$B$1:$E$178,2,FALSE),0)+IF(J334=0,0,J334+1)</f>
        <v>0</v>
      </c>
      <c r="L334" s="116">
        <f>IF((YEAR('4.ACU Salaries '!$K19))=L335,VLOOKUP($B333,Increments!$B$1:$E$178,2,FALSE),0)+IF(K334=0,0,K334+1)</f>
        <v>0</v>
      </c>
      <c r="O334" s="116" t="s">
        <v>130</v>
      </c>
      <c r="P334" s="116">
        <f>IF((YEAR('4.ACU Salaries '!$K12))=P335,VLOOKUP($B333,Increments!$B$1:$E$178,2,FALSE),0)</f>
        <v>0</v>
      </c>
      <c r="Q334" s="116" t="e">
        <f>IF(P334=0,VLOOKUP($B333,Increments!$B$1:$E$170,2,FALSE),P334+1)</f>
        <v>#N/A</v>
      </c>
      <c r="R334" s="116" t="e">
        <f>IF(Q334=0,VLOOKUP($B333,Increments!$B$1:$E$170,2,FALSE),Q334+1)</f>
        <v>#N/A</v>
      </c>
      <c r="S334" s="116" t="e">
        <f>IF(R334=0,VLOOKUP($B333,Increments!$B$1:$E$170,2,FALSE),R334+1)</f>
        <v>#N/A</v>
      </c>
      <c r="T334" s="116" t="e">
        <f>IF(S334=0,VLOOKUP($B333,Increments!$B$1:$E$170,2,FALSE),S334+1)</f>
        <v>#N/A</v>
      </c>
      <c r="U334" s="116" t="e">
        <f>IF(T334=0,VLOOKUP($B333,Increments!$B$1:$E$170,2,FALSE),T334+1)</f>
        <v>#N/A</v>
      </c>
      <c r="V334" s="116" t="e">
        <f>IF(U334=0,VLOOKUP($B333,Increments!$B$1:$E$170,2,FALSE),U334+1)</f>
        <v>#N/A</v>
      </c>
      <c r="W334" s="116" t="e">
        <f>IF(V334=0,VLOOKUP($B333,Increments!$B$1:$E$170,2,FALSE),V334+1)</f>
        <v>#N/A</v>
      </c>
    </row>
    <row r="335" spans="1:23" x14ac:dyDescent="0.25">
      <c r="A335" s="115" t="s">
        <v>83</v>
      </c>
      <c r="B335" s="115">
        <f>YEAR(B336)</f>
        <v>2017</v>
      </c>
      <c r="C335" s="115">
        <f t="shared" ref="C335:I335" si="925">B335+1</f>
        <v>2018</v>
      </c>
      <c r="D335" s="115">
        <f t="shared" si="925"/>
        <v>2019</v>
      </c>
      <c r="E335" s="115">
        <f t="shared" si="925"/>
        <v>2020</v>
      </c>
      <c r="F335" s="115">
        <f t="shared" si="925"/>
        <v>2021</v>
      </c>
      <c r="G335" s="115">
        <f t="shared" si="925"/>
        <v>2022</v>
      </c>
      <c r="H335" s="115">
        <f t="shared" si="925"/>
        <v>2023</v>
      </c>
      <c r="I335" s="115">
        <f t="shared" si="925"/>
        <v>2024</v>
      </c>
      <c r="J335" s="115">
        <f t="shared" ref="J335" si="926">I335+1</f>
        <v>2025</v>
      </c>
      <c r="K335" s="115">
        <f t="shared" ref="K335" si="927">J335+1</f>
        <v>2026</v>
      </c>
      <c r="L335" s="115">
        <f t="shared" ref="L335" si="928">K335+1</f>
        <v>2027</v>
      </c>
      <c r="O335" s="115" t="s">
        <v>83</v>
      </c>
      <c r="P335" s="115">
        <f>YEAR(P336)</f>
        <v>2017</v>
      </c>
      <c r="Q335" s="115">
        <f t="shared" ref="Q335" si="929">P335+1</f>
        <v>2018</v>
      </c>
      <c r="R335" s="115">
        <f t="shared" ref="R335" si="930">Q335+1</f>
        <v>2019</v>
      </c>
      <c r="S335" s="115">
        <f t="shared" ref="S335" si="931">R335+1</f>
        <v>2020</v>
      </c>
      <c r="T335" s="115">
        <f t="shared" ref="T335" si="932">S335+1</f>
        <v>2021</v>
      </c>
      <c r="U335" s="115">
        <f t="shared" ref="U335" si="933">T335+1</f>
        <v>2022</v>
      </c>
      <c r="V335" s="115">
        <f t="shared" ref="V335" si="934">U335+1</f>
        <v>2023</v>
      </c>
      <c r="W335" s="115">
        <f t="shared" ref="W335" si="935">V335+1</f>
        <v>2024</v>
      </c>
    </row>
    <row r="336" spans="1:23" hidden="1" outlineLevel="1" x14ac:dyDescent="0.25">
      <c r="A336" s="120" t="s">
        <v>132</v>
      </c>
      <c r="B336" s="117">
        <f>B$9</f>
        <v>42736</v>
      </c>
      <c r="C336" s="117">
        <f t="shared" ref="C336:L336" si="936">C$9</f>
        <v>43101</v>
      </c>
      <c r="D336" s="117">
        <f t="shared" si="936"/>
        <v>43466</v>
      </c>
      <c r="E336" s="117">
        <f t="shared" si="936"/>
        <v>43831</v>
      </c>
      <c r="F336" s="117">
        <f t="shared" si="936"/>
        <v>44197</v>
      </c>
      <c r="G336" s="117">
        <f t="shared" si="936"/>
        <v>44562</v>
      </c>
      <c r="H336" s="117">
        <f t="shared" si="936"/>
        <v>44927</v>
      </c>
      <c r="I336" s="117">
        <f t="shared" si="936"/>
        <v>45292</v>
      </c>
      <c r="J336" s="117">
        <f t="shared" si="936"/>
        <v>45658</v>
      </c>
      <c r="K336" s="117">
        <f t="shared" si="936"/>
        <v>46023</v>
      </c>
      <c r="L336" s="117">
        <f t="shared" si="936"/>
        <v>46388</v>
      </c>
      <c r="O336" s="120" t="s">
        <v>132</v>
      </c>
      <c r="P336" s="109">
        <f>P$9</f>
        <v>42736</v>
      </c>
      <c r="Q336" s="109">
        <f t="shared" ref="Q336:W336" si="937">Q$9</f>
        <v>43101</v>
      </c>
      <c r="R336" s="109">
        <f t="shared" si="937"/>
        <v>43466</v>
      </c>
      <c r="S336" s="109">
        <f t="shared" si="937"/>
        <v>43831</v>
      </c>
      <c r="T336" s="109">
        <f t="shared" si="937"/>
        <v>44197</v>
      </c>
      <c r="U336" s="109">
        <f t="shared" si="937"/>
        <v>44562</v>
      </c>
      <c r="V336" s="109">
        <f t="shared" si="937"/>
        <v>44927</v>
      </c>
      <c r="W336" s="109">
        <f t="shared" si="937"/>
        <v>45292</v>
      </c>
    </row>
    <row r="337" spans="1:23" hidden="1" outlineLevel="1" x14ac:dyDescent="0.25">
      <c r="A337" s="120" t="s">
        <v>133</v>
      </c>
      <c r="B337" s="119">
        <f>B332</f>
        <v>0</v>
      </c>
      <c r="C337" s="119">
        <f>B332</f>
        <v>0</v>
      </c>
      <c r="D337" s="119" t="e">
        <f t="shared" ref="D337" si="938">C355</f>
        <v>#N/A</v>
      </c>
      <c r="E337" s="119" t="e">
        <f t="shared" ref="E337" si="939">D355</f>
        <v>#N/A</v>
      </c>
      <c r="F337" s="119" t="e">
        <f t="shared" ref="F337" si="940">E355</f>
        <v>#N/A</v>
      </c>
      <c r="G337" s="119" t="e">
        <f t="shared" ref="G337" si="941">F355</f>
        <v>#N/A</v>
      </c>
      <c r="H337" s="119" t="e">
        <f t="shared" ref="H337" si="942">G355</f>
        <v>#N/A</v>
      </c>
      <c r="I337" s="119" t="e">
        <f t="shared" ref="I337" si="943">H355</f>
        <v>#N/A</v>
      </c>
      <c r="J337" s="119" t="e">
        <f t="shared" ref="J337" si="944">I355</f>
        <v>#N/A</v>
      </c>
      <c r="K337" s="119" t="e">
        <f t="shared" ref="K337" si="945">J355</f>
        <v>#N/A</v>
      </c>
      <c r="L337" s="119" t="e">
        <f t="shared" ref="L337" si="946">K355</f>
        <v>#N/A</v>
      </c>
      <c r="O337" s="120" t="s">
        <v>133</v>
      </c>
      <c r="P337" s="111">
        <f>$P$98</f>
        <v>0</v>
      </c>
      <c r="Q337" s="111">
        <f t="shared" ref="Q337:W337" si="947">$P$98</f>
        <v>0</v>
      </c>
      <c r="R337" s="111">
        <f t="shared" si="947"/>
        <v>0</v>
      </c>
      <c r="S337" s="111">
        <f t="shared" si="947"/>
        <v>0</v>
      </c>
      <c r="T337" s="111">
        <f t="shared" si="947"/>
        <v>0</v>
      </c>
      <c r="U337" s="111">
        <f t="shared" si="947"/>
        <v>0</v>
      </c>
      <c r="V337" s="111">
        <f t="shared" si="947"/>
        <v>0</v>
      </c>
      <c r="W337" s="111">
        <f t="shared" si="947"/>
        <v>0</v>
      </c>
    </row>
    <row r="338" spans="1:23" hidden="1" outlineLevel="1" x14ac:dyDescent="0.25">
      <c r="A338" s="120" t="s">
        <v>134</v>
      </c>
      <c r="B338" s="116">
        <f t="shared" ref="B338:L338" si="948">IF(OR(B342&lt;=B336,$B330&lt;=B336,B336&lt;$B329),0,(IF((OR(B348&lt;$B330,B342&lt;$B330)),(IF(B342&lt;=B348,(ABS(B336-B342)),(ABS(B336-B348)))),(ABS(B336-$B330)))))</f>
        <v>0</v>
      </c>
      <c r="C338" s="116">
        <f t="shared" si="948"/>
        <v>0</v>
      </c>
      <c r="D338" s="116">
        <f t="shared" si="948"/>
        <v>0</v>
      </c>
      <c r="E338" s="116">
        <f t="shared" si="948"/>
        <v>0</v>
      </c>
      <c r="F338" s="116">
        <f t="shared" si="948"/>
        <v>0</v>
      </c>
      <c r="G338" s="116">
        <f t="shared" si="948"/>
        <v>0</v>
      </c>
      <c r="H338" s="116">
        <f t="shared" si="948"/>
        <v>0</v>
      </c>
      <c r="I338" s="116">
        <f t="shared" si="948"/>
        <v>0</v>
      </c>
      <c r="J338" s="116">
        <f t="shared" si="948"/>
        <v>0</v>
      </c>
      <c r="K338" s="116">
        <f t="shared" si="948"/>
        <v>0</v>
      </c>
      <c r="L338" s="116">
        <f t="shared" si="948"/>
        <v>0</v>
      </c>
      <c r="O338" s="120" t="s">
        <v>134</v>
      </c>
      <c r="P338" s="108">
        <f t="shared" ref="P338:W338" si="949">IF(OR(P342&lt;=P336,$B330&lt;=P336,P336&lt;$B329),0,(IF((OR(P348&lt;$B330,P342&lt;$B330)),(IF(P342&lt;=P348,(ABS(P336-P342)),(ABS(P336-P348)))),(ABS(P336-$B330)))))</f>
        <v>0</v>
      </c>
      <c r="Q338" s="108">
        <f t="shared" si="949"/>
        <v>0</v>
      </c>
      <c r="R338" s="108">
        <f t="shared" si="949"/>
        <v>0</v>
      </c>
      <c r="S338" s="108">
        <f t="shared" si="949"/>
        <v>0</v>
      </c>
      <c r="T338" s="108">
        <f t="shared" si="949"/>
        <v>0</v>
      </c>
      <c r="U338" s="108">
        <f t="shared" si="949"/>
        <v>0</v>
      </c>
      <c r="V338" s="108">
        <f t="shared" si="949"/>
        <v>0</v>
      </c>
      <c r="W338" s="108">
        <f t="shared" si="949"/>
        <v>0</v>
      </c>
    </row>
    <row r="339" spans="1:23" hidden="1" outlineLevel="1" x14ac:dyDescent="0.25">
      <c r="A339" s="57" t="s">
        <v>166</v>
      </c>
      <c r="B339" s="58">
        <f t="shared" ref="B339:L339" si="950">IFERROR(((B337/B$18*B338)),0)</f>
        <v>0</v>
      </c>
      <c r="C339" s="58">
        <f t="shared" si="950"/>
        <v>0</v>
      </c>
      <c r="D339" s="58">
        <f t="shared" si="950"/>
        <v>0</v>
      </c>
      <c r="E339" s="58">
        <f t="shared" si="950"/>
        <v>0</v>
      </c>
      <c r="F339" s="58">
        <f t="shared" si="950"/>
        <v>0</v>
      </c>
      <c r="G339" s="58">
        <f t="shared" si="950"/>
        <v>0</v>
      </c>
      <c r="H339" s="58">
        <f t="shared" si="950"/>
        <v>0</v>
      </c>
      <c r="I339" s="58">
        <f t="shared" si="950"/>
        <v>0</v>
      </c>
      <c r="J339" s="58">
        <f t="shared" si="950"/>
        <v>0</v>
      </c>
      <c r="K339" s="58">
        <f t="shared" si="950"/>
        <v>0</v>
      </c>
      <c r="L339" s="58">
        <f t="shared" si="950"/>
        <v>0</v>
      </c>
      <c r="O339" s="57" t="s">
        <v>166</v>
      </c>
      <c r="P339" s="58">
        <f t="shared" ref="P339:W339" si="951">IFERROR(((P337/P$18*P338)),0)</f>
        <v>0</v>
      </c>
      <c r="Q339" s="58">
        <f t="shared" si="951"/>
        <v>0</v>
      </c>
      <c r="R339" s="58">
        <f t="shared" si="951"/>
        <v>0</v>
      </c>
      <c r="S339" s="58">
        <f t="shared" si="951"/>
        <v>0</v>
      </c>
      <c r="T339" s="58">
        <f t="shared" si="951"/>
        <v>0</v>
      </c>
      <c r="U339" s="58">
        <f t="shared" si="951"/>
        <v>0</v>
      </c>
      <c r="V339" s="58">
        <f t="shared" si="951"/>
        <v>0</v>
      </c>
      <c r="W339" s="58">
        <f t="shared" si="951"/>
        <v>0</v>
      </c>
    </row>
    <row r="340" spans="1:23" hidden="1" outlineLevel="1" x14ac:dyDescent="0.25">
      <c r="A340" s="57" t="s">
        <v>165</v>
      </c>
      <c r="B340" s="58">
        <f>IF(B338=0,0,(IF(AND((((B339/26.089)*2)*0.175)&lt;1370.3),((B339/26.089)*2)*0.175,1370.3)))</f>
        <v>0</v>
      </c>
      <c r="C340" s="58">
        <f t="shared" ref="C340:L340" si="952">IF(C338=0,0,(IF(AND((((C339/26.089)*2)*0.175)&lt;1370.3),((C339/26.089)*2)*0.175,1370.3)))</f>
        <v>0</v>
      </c>
      <c r="D340" s="58">
        <f t="shared" si="952"/>
        <v>0</v>
      </c>
      <c r="E340" s="58">
        <f t="shared" si="952"/>
        <v>0</v>
      </c>
      <c r="F340" s="58">
        <f t="shared" si="952"/>
        <v>0</v>
      </c>
      <c r="G340" s="58">
        <f t="shared" si="952"/>
        <v>0</v>
      </c>
      <c r="H340" s="58">
        <f t="shared" si="952"/>
        <v>0</v>
      </c>
      <c r="I340" s="58">
        <f t="shared" si="952"/>
        <v>0</v>
      </c>
      <c r="J340" s="58">
        <f t="shared" si="952"/>
        <v>0</v>
      </c>
      <c r="K340" s="58">
        <f t="shared" si="952"/>
        <v>0</v>
      </c>
      <c r="L340" s="58">
        <f t="shared" si="952"/>
        <v>0</v>
      </c>
      <c r="O340" s="57" t="s">
        <v>165</v>
      </c>
      <c r="P340" s="58">
        <f>IF(P338=0,0,(IF(AND((((P339/26.089)*2)*0.175)&lt;1370.3),((P339/26.089)*2)*0.175,1370.3)))</f>
        <v>0</v>
      </c>
      <c r="Q340" s="58">
        <f t="shared" ref="Q340:W340" si="953">IF(Q338=0,0,(IF(AND((((Q339/26.089)*2)*0.175)&lt;1370.3),((Q339/26.089)*2)*0.175,1370.3)))</f>
        <v>0</v>
      </c>
      <c r="R340" s="58">
        <f t="shared" si="953"/>
        <v>0</v>
      </c>
      <c r="S340" s="58">
        <f t="shared" si="953"/>
        <v>0</v>
      </c>
      <c r="T340" s="58">
        <f t="shared" si="953"/>
        <v>0</v>
      </c>
      <c r="U340" s="58">
        <f t="shared" si="953"/>
        <v>0</v>
      </c>
      <c r="V340" s="58">
        <f t="shared" si="953"/>
        <v>0</v>
      </c>
      <c r="W340" s="58">
        <f t="shared" si="953"/>
        <v>0</v>
      </c>
    </row>
    <row r="341" spans="1:23" hidden="1" outlineLevel="1" x14ac:dyDescent="0.25">
      <c r="A341" s="120"/>
      <c r="B341" s="119"/>
      <c r="C341" s="119"/>
      <c r="D341" s="119"/>
      <c r="E341" s="119"/>
      <c r="F341" s="119"/>
      <c r="G341" s="119"/>
      <c r="H341" s="119"/>
      <c r="I341" s="119"/>
      <c r="J341" s="119"/>
      <c r="K341" s="119"/>
      <c r="L341" s="119"/>
      <c r="O341" s="120"/>
      <c r="P341" s="111"/>
      <c r="Q341" s="111"/>
      <c r="R341" s="111"/>
      <c r="S341" s="111"/>
      <c r="T341" s="111"/>
      <c r="U341" s="111"/>
      <c r="V341" s="111"/>
      <c r="W341" s="111"/>
    </row>
    <row r="342" spans="1:23" hidden="1" outlineLevel="1" x14ac:dyDescent="0.25">
      <c r="A342" s="120" t="s">
        <v>135</v>
      </c>
      <c r="B342" s="117">
        <f>IF(B336&lt;=(DATE(YEAR(B336),MONTH($B329),DAY($B329))),(DATE(YEAR(B336),MONTH($B329),DAY($B329))),(DATE(YEAR(B336)+1,MONTH($B329),DAY($B329))))</f>
        <v>43100</v>
      </c>
      <c r="C342" s="117">
        <f t="shared" ref="C342" si="954">(DATE(YEAR(B342)+1,MONTH($B329),DAY($B329)))</f>
        <v>43100</v>
      </c>
      <c r="D342" s="117">
        <f t="shared" ref="D342" si="955">(DATE(YEAR(C342)+1,MONTH($B329),DAY($B329)))</f>
        <v>43100</v>
      </c>
      <c r="E342" s="117">
        <f t="shared" ref="E342" si="956">(DATE(YEAR(D342)+1,MONTH($B329),DAY($B329)))</f>
        <v>43100</v>
      </c>
      <c r="F342" s="117">
        <f t="shared" ref="F342" si="957">(DATE(YEAR(E342)+1,MONTH($B329),DAY($B329)))</f>
        <v>43100</v>
      </c>
      <c r="G342" s="117">
        <f t="shared" ref="G342" si="958">(DATE(YEAR(F342)+1,MONTH($B329),DAY($B329)))</f>
        <v>43100</v>
      </c>
      <c r="H342" s="117">
        <f t="shared" ref="H342" si="959">(DATE(YEAR(G342)+1,MONTH($B329),DAY($B329)))</f>
        <v>43100</v>
      </c>
      <c r="I342" s="117">
        <f t="shared" ref="I342" si="960">(DATE(YEAR(H342)+1,MONTH($B329),DAY($B329)))</f>
        <v>43100</v>
      </c>
      <c r="J342" s="117">
        <f t="shared" ref="J342" si="961">(DATE(YEAR(I342)+1,MONTH($B329),DAY($B329)))</f>
        <v>43100</v>
      </c>
      <c r="K342" s="117">
        <f t="shared" ref="K342" si="962">(DATE(YEAR(J342)+1,MONTH($B329),DAY($B329)))</f>
        <v>43100</v>
      </c>
      <c r="L342" s="117">
        <f t="shared" ref="L342" si="963">(DATE(YEAR(K342)+1,MONTH($B329),DAY($B329)))</f>
        <v>43100</v>
      </c>
      <c r="O342" s="120" t="s">
        <v>135</v>
      </c>
      <c r="P342" s="109">
        <f>IF(P336&lt;=(DATE(YEAR(P336),MONTH($B329),DAY($B329))),(DATE(YEAR(P336),MONTH($B329),DAY($B329))),(DATE(YEAR(P336)+1,MONTH($B329),DAY($B329))))</f>
        <v>43100</v>
      </c>
      <c r="Q342" s="109">
        <f>(DATE(YEAR(P342)+1,MONTH($P329),DAY($P329)))</f>
        <v>43100</v>
      </c>
      <c r="R342" s="109">
        <f t="shared" ref="R342:W342" si="964">(DATE(YEAR(Q342)+1,MONTH($P329),DAY($P329)))</f>
        <v>43100</v>
      </c>
      <c r="S342" s="109">
        <f t="shared" si="964"/>
        <v>43100</v>
      </c>
      <c r="T342" s="109">
        <f t="shared" si="964"/>
        <v>43100</v>
      </c>
      <c r="U342" s="109">
        <f t="shared" si="964"/>
        <v>43100</v>
      </c>
      <c r="V342" s="109">
        <f t="shared" si="964"/>
        <v>43100</v>
      </c>
      <c r="W342" s="109">
        <f t="shared" si="964"/>
        <v>43100</v>
      </c>
    </row>
    <row r="343" spans="1:23" hidden="1" outlineLevel="1" x14ac:dyDescent="0.25">
      <c r="A343" s="120" t="s">
        <v>133</v>
      </c>
      <c r="B343" s="119">
        <f>B332</f>
        <v>0</v>
      </c>
      <c r="C343" s="119" t="e">
        <f>VLOOKUP(C333,(IF(OR('4.ACU Salaries '!$I$12="Casual (16.5%)",'4.ACU Salaries '!$I$12="Casual (30%)"),('Salary Schedule'!$A$67:$I$184),('Salary Schedule'!$A$5:$I$71))),((HLOOKUP(B$15,'Salary Schedule'!$B$4:$I$5,2,FALSE))),FALSE)</f>
        <v>#N/A</v>
      </c>
      <c r="D343" s="119" t="e">
        <f>VLOOKUP(D333,(IF(OR('4.ACU Salaries '!$I$12="Casual (16.5%)",'4.ACU Salaries '!$I$12="Casual (30%)"),('Salary Schedule'!$A$67:$I$184),('Salary Schedule'!$A$5:$I$71))),((HLOOKUP(C$15,'Salary Schedule'!$B$4:$I$5,2,FALSE))),FALSE)</f>
        <v>#N/A</v>
      </c>
      <c r="E343" s="119" t="e">
        <f>VLOOKUP(E333,(IF(OR('4.ACU Salaries '!$I$12="Casual (16.5%)",'4.ACU Salaries '!$I$12="Casual (30%)"),('Salary Schedule'!$A$67:$I$184),('Salary Schedule'!$A$5:$I$71))),((HLOOKUP(D$15,'Salary Schedule'!$B$4:$I$5,2,FALSE))),FALSE)</f>
        <v>#N/A</v>
      </c>
      <c r="F343" s="119" t="e">
        <f>VLOOKUP(F333,(IF(OR('4.ACU Salaries '!$I$12="Casual (16.5%)",'4.ACU Salaries '!$I$12="Casual (30%)"),('Salary Schedule'!$A$67:$I$184),('Salary Schedule'!$A$5:$I$71))),((HLOOKUP(E$15,'Salary Schedule'!$B$4:$I$5,2,FALSE))),FALSE)</f>
        <v>#N/A</v>
      </c>
      <c r="G343" s="119" t="e">
        <f>VLOOKUP(G333,(IF(OR('4.ACU Salaries '!$I$12="Casual (16.5%)",'4.ACU Salaries '!$I$12="Casual (30%)"),('Salary Schedule'!$A$67:$M$184),('Salary Schedule'!$A$5:$M$71))),((HLOOKUP(F$15,'Salary Schedule'!$B$4:$M$5,2,FALSE))),FALSE)</f>
        <v>#N/A</v>
      </c>
      <c r="H343" s="119" t="e">
        <f>VLOOKUP(H333,(IF(OR('4.ACU Salaries '!$I$12="Casual (16.5%)",'4.ACU Salaries '!$I$12="Casual (30%)"),('Salary Schedule'!$A$67:$M$184),('Salary Schedule'!$A$5:$M$71))),((HLOOKUP(G$15,'Salary Schedule'!$B$4:$M$5,2,FALSE))),FALSE)</f>
        <v>#N/A</v>
      </c>
      <c r="I343" s="119" t="e">
        <f>VLOOKUP(I333,(IF(OR('4.ACU Salaries '!$I$12="Casual (16.5%)",'4.ACU Salaries '!$I$12="Casual (30%)"),('Salary Schedule'!$A$67:$M$184),('Salary Schedule'!$A$5:$M$71))),((HLOOKUP(H$15,'Salary Schedule'!$B$4:$M$5,2,FALSE))),FALSE)</f>
        <v>#N/A</v>
      </c>
      <c r="J343" s="119" t="e">
        <f>VLOOKUP(J333,(IF(OR('4.ACU Salaries '!$I$12="Casual (16.5%)",'4.ACU Salaries '!$I$12="Casual (30%)"),('Salary Schedule'!$A$67:$M$184),('Salary Schedule'!$A$5:$M$71))),((HLOOKUP(I$15,'Salary Schedule'!$B$4:$M$5,2,FALSE))),FALSE)</f>
        <v>#N/A</v>
      </c>
      <c r="K343" s="119" t="e">
        <f>VLOOKUP(K333,(IF(OR('4.ACU Salaries '!$I$12="Casual (16.5%)",'4.ACU Salaries '!$I$12="Casual (30%)"),('Salary Schedule'!$A$67:$M$184),('Salary Schedule'!$A$5:$M$71))),((HLOOKUP(J$15,'Salary Schedule'!$B$4:$M$5,2,FALSE))),FALSE)</f>
        <v>#N/A</v>
      </c>
      <c r="L343" s="119" t="e">
        <f>VLOOKUP(L333,(IF(OR('4.ACU Salaries '!$I$12="Casual (16.5%)",'4.ACU Salaries '!$I$12="Casual (30%)"),('Salary Schedule'!$A$67:$M$184),('Salary Schedule'!$A$5:$M$71))),((HLOOKUP(K$15,'Salary Schedule'!$B$4:$M$5,2,FALSE))),FALSE)</f>
        <v>#N/A</v>
      </c>
      <c r="O343" s="120" t="s">
        <v>133</v>
      </c>
      <c r="P343" s="111">
        <f>$P$98</f>
        <v>0</v>
      </c>
      <c r="Q343" s="111">
        <f t="shared" ref="Q343:W343" si="965">$P$98</f>
        <v>0</v>
      </c>
      <c r="R343" s="111">
        <f t="shared" si="965"/>
        <v>0</v>
      </c>
      <c r="S343" s="111">
        <f t="shared" si="965"/>
        <v>0</v>
      </c>
      <c r="T343" s="111">
        <f t="shared" si="965"/>
        <v>0</v>
      </c>
      <c r="U343" s="111">
        <f t="shared" si="965"/>
        <v>0</v>
      </c>
      <c r="V343" s="111">
        <f t="shared" si="965"/>
        <v>0</v>
      </c>
      <c r="W343" s="111">
        <f t="shared" si="965"/>
        <v>0</v>
      </c>
    </row>
    <row r="344" spans="1:23" hidden="1" outlineLevel="1" x14ac:dyDescent="0.25">
      <c r="A344" s="120" t="s">
        <v>134</v>
      </c>
      <c r="B344" s="116">
        <f t="shared" ref="B344" si="966">IF(OR(B348&lt;=$B329,$B330&lt;=B342,B348&lt;=B342),0,(IF(B348&lt;$B330,(ABS(B342-B348)),(ABS(B342-$B330)))))</f>
        <v>0</v>
      </c>
      <c r="C344" s="116">
        <f>IF(OR(C348&lt;=$B329,$B330&lt;=C342,C348&lt;=C342),0,(IF(C348&lt;$B330,(ABS(C342-C348)),(ABS(C342-$B330)))))</f>
        <v>0</v>
      </c>
      <c r="D344" s="116">
        <f t="shared" ref="D344:L344" si="967">IF(OR(D348&lt;=$B329,$B330&lt;=D342,D348&lt;=D342),0,(IF(D348&lt;$B330,(ABS(D342-D348)),(ABS(D342-$B330)))))</f>
        <v>0</v>
      </c>
      <c r="E344" s="116">
        <f t="shared" si="967"/>
        <v>0</v>
      </c>
      <c r="F344" s="116">
        <f t="shared" si="967"/>
        <v>0</v>
      </c>
      <c r="G344" s="116">
        <f t="shared" si="967"/>
        <v>0</v>
      </c>
      <c r="H344" s="116">
        <f t="shared" si="967"/>
        <v>0</v>
      </c>
      <c r="I344" s="116">
        <f t="shared" si="967"/>
        <v>0</v>
      </c>
      <c r="J344" s="116">
        <f t="shared" si="967"/>
        <v>0</v>
      </c>
      <c r="K344" s="116">
        <f t="shared" si="967"/>
        <v>0</v>
      </c>
      <c r="L344" s="116">
        <f t="shared" si="967"/>
        <v>0</v>
      </c>
      <c r="O344" s="120" t="s">
        <v>134</v>
      </c>
      <c r="P344" s="108">
        <f t="shared" ref="P344" si="968">IF(OR(P348&lt;=$B329,$B330&lt;=P342,P348&lt;=P342),0,(IF(P348&lt;$B330,(ABS(P342-P348)),(ABS(P342-$B330)))))</f>
        <v>0</v>
      </c>
      <c r="Q344" s="108">
        <f>IF(OR(Q348&lt;=$P329,$P330&lt;=Q342,Q348&lt;=Q342),0,(IF(Q348&lt;$P330,(ABS(Q342-Q348)),(ABS(Q342-$P330)))))</f>
        <v>0</v>
      </c>
      <c r="R344" s="108">
        <f t="shared" ref="R344:W344" si="969">IF(OR(R348&lt;=$P329,$P330&lt;=R342,R348&lt;=R342),0,(IF(R348&lt;$P330,(ABS(R342-R348)),(ABS(R342-$P330)))))</f>
        <v>0</v>
      </c>
      <c r="S344" s="108">
        <f t="shared" si="969"/>
        <v>0</v>
      </c>
      <c r="T344" s="108">
        <f t="shared" si="969"/>
        <v>0</v>
      </c>
      <c r="U344" s="108">
        <f t="shared" si="969"/>
        <v>0</v>
      </c>
      <c r="V344" s="108">
        <f t="shared" si="969"/>
        <v>0</v>
      </c>
      <c r="W344" s="108">
        <f t="shared" si="969"/>
        <v>0</v>
      </c>
    </row>
    <row r="345" spans="1:23" hidden="1" outlineLevel="1" x14ac:dyDescent="0.25">
      <c r="A345" s="57" t="s">
        <v>166</v>
      </c>
      <c r="B345" s="58">
        <f>IFERROR(((B343/B$18*B344)),0)</f>
        <v>0</v>
      </c>
      <c r="C345" s="58">
        <f>IFERROR(((C343/C$18*C344)),0)</f>
        <v>0</v>
      </c>
      <c r="D345" s="58">
        <f t="shared" ref="D345:L345" si="970">IFERROR(((D343/D$18*D344)),0)</f>
        <v>0</v>
      </c>
      <c r="E345" s="58">
        <f t="shared" si="970"/>
        <v>0</v>
      </c>
      <c r="F345" s="58">
        <f t="shared" si="970"/>
        <v>0</v>
      </c>
      <c r="G345" s="58">
        <f t="shared" si="970"/>
        <v>0</v>
      </c>
      <c r="H345" s="58">
        <f t="shared" si="970"/>
        <v>0</v>
      </c>
      <c r="I345" s="58">
        <f t="shared" si="970"/>
        <v>0</v>
      </c>
      <c r="J345" s="58">
        <f t="shared" si="970"/>
        <v>0</v>
      </c>
      <c r="K345" s="58">
        <f t="shared" si="970"/>
        <v>0</v>
      </c>
      <c r="L345" s="58">
        <f t="shared" si="970"/>
        <v>0</v>
      </c>
      <c r="O345" s="57" t="s">
        <v>166</v>
      </c>
      <c r="P345" s="58">
        <f>IF(P344&lt;&gt;0,P343,0)</f>
        <v>0</v>
      </c>
      <c r="Q345" s="58">
        <f>IF(Q344&lt;&gt;0,Q343,0)</f>
        <v>0</v>
      </c>
      <c r="R345" s="58">
        <f t="shared" ref="R345" si="971">IF(R344&lt;&gt;0,R343,0)</f>
        <v>0</v>
      </c>
      <c r="S345" s="58">
        <f t="shared" ref="S345" si="972">IF(S344&lt;&gt;0,S343,0)</f>
        <v>0</v>
      </c>
      <c r="T345" s="58">
        <f t="shared" ref="T345" si="973">IF(T344&lt;&gt;0,T343,0)</f>
        <v>0</v>
      </c>
      <c r="U345" s="58">
        <f t="shared" ref="U345" si="974">IF(U344&lt;&gt;0,U343,0)</f>
        <v>0</v>
      </c>
      <c r="V345" s="58">
        <f t="shared" ref="V345" si="975">IF(V344&lt;&gt;0,V343,0)</f>
        <v>0</v>
      </c>
      <c r="W345" s="58">
        <f t="shared" ref="W345" si="976">IF(W344&lt;&gt;0,W343,0)</f>
        <v>0</v>
      </c>
    </row>
    <row r="346" spans="1:23" hidden="1" outlineLevel="1" x14ac:dyDescent="0.25">
      <c r="A346" s="57" t="s">
        <v>165</v>
      </c>
      <c r="B346" s="58">
        <f>IF(B345=0,0,(IF(AND((((B345/26.089)*2)*0.175)&lt;1370.3),((B345/26.089)*2)*0.175,1370.3)))/2</f>
        <v>0</v>
      </c>
      <c r="C346" s="58">
        <f t="shared" ref="C346" si="977">IF(C345=0,0,(IF(AND((((C345/26.089)*2)*0.175)&lt;1370.3),((C345/26.089)*2)*0.175,1370.3)))/2</f>
        <v>0</v>
      </c>
      <c r="D346" s="58">
        <f t="shared" ref="D346" si="978">IF(D345=0,0,(IF(AND((((D345/26.089)*2)*0.175)&lt;1370.3),((D345/26.089)*2)*0.175,1370.3)))/2</f>
        <v>0</v>
      </c>
      <c r="E346" s="58">
        <f t="shared" ref="E346" si="979">IF(E345=0,0,(IF(AND((((E345/26.089)*2)*0.175)&lt;1370.3),((E345/26.089)*2)*0.175,1370.3)))/2</f>
        <v>0</v>
      </c>
      <c r="F346" s="58">
        <f t="shared" ref="F346" si="980">IF(F345=0,0,(IF(AND((((F345/26.089)*2)*0.175)&lt;1370.3),((F345/26.089)*2)*0.175,1370.3)))/2</f>
        <v>0</v>
      </c>
      <c r="G346" s="58">
        <f t="shared" ref="G346" si="981">IF(G345=0,0,(IF(AND((((G345/26.089)*2)*0.175)&lt;1370.3),((G345/26.089)*2)*0.175,1370.3)))/2</f>
        <v>0</v>
      </c>
      <c r="H346" s="58">
        <f t="shared" ref="H346" si="982">IF(H345=0,0,(IF(AND((((H345/26.089)*2)*0.175)&lt;1370.3),((H345/26.089)*2)*0.175,1370.3)))/2</f>
        <v>0</v>
      </c>
      <c r="I346" s="58">
        <f t="shared" ref="I346" si="983">IF(I345=0,0,(IF(AND((((I345/26.089)*2)*0.175)&lt;1370.3),((I345/26.089)*2)*0.175,1370.3)))/2</f>
        <v>0</v>
      </c>
      <c r="J346" s="58">
        <f t="shared" ref="J346" si="984">IF(J345=0,0,(IF(AND((((J345/26.089)*2)*0.175)&lt;1370.3),((J345/26.089)*2)*0.175,1370.3)))/2</f>
        <v>0</v>
      </c>
      <c r="K346" s="58">
        <f t="shared" ref="K346" si="985">IF(K345=0,0,(IF(AND((((K345/26.089)*2)*0.175)&lt;1370.3),((K345/26.089)*2)*0.175,1370.3)))/2</f>
        <v>0</v>
      </c>
      <c r="L346" s="58">
        <f t="shared" ref="L346" si="986">IF(L345=0,0,(IF(AND((((L345/26.089)*2)*0.175)&lt;1370.3),((L345/26.089)*2)*0.175,1370.3)))/2</f>
        <v>0</v>
      </c>
      <c r="O346" s="57" t="s">
        <v>165</v>
      </c>
      <c r="P346" s="58"/>
      <c r="Q346" s="58"/>
      <c r="R346" s="58"/>
      <c r="S346" s="58"/>
      <c r="T346" s="58"/>
      <c r="U346" s="58"/>
      <c r="V346" s="58"/>
      <c r="W346" s="58"/>
    </row>
    <row r="347" spans="1:23" hidden="1" outlineLevel="1" x14ac:dyDescent="0.25">
      <c r="A347" s="120"/>
      <c r="B347" s="121"/>
      <c r="C347" s="121"/>
      <c r="D347" s="121"/>
      <c r="E347" s="121"/>
      <c r="F347" s="121"/>
      <c r="G347" s="121"/>
      <c r="H347" s="121"/>
      <c r="I347" s="121"/>
      <c r="J347" s="121"/>
      <c r="K347" s="121"/>
      <c r="L347" s="121"/>
      <c r="O347" s="120"/>
      <c r="P347" s="113"/>
      <c r="Q347" s="113"/>
      <c r="R347" s="113"/>
      <c r="S347" s="113"/>
      <c r="T347" s="113"/>
      <c r="U347" s="113"/>
      <c r="V347" s="113"/>
      <c r="W347" s="113"/>
    </row>
    <row r="348" spans="1:23" hidden="1" outlineLevel="1" x14ac:dyDescent="0.25">
      <c r="A348" s="120" t="s">
        <v>187</v>
      </c>
      <c r="B348" s="117">
        <f>IF(B336&lt;=((DATE(YEAR(B329),7,1))),(DATE(YEAR(B342),MONTH($B$16),DAY($B$16))),(DATE(YEAR(B342)+1,MONTH($B$16),DAY($B$16))))</f>
        <v>43283</v>
      </c>
      <c r="C348" s="117">
        <f t="shared" ref="C348" si="987">(DATE(YEAR(B348)+1,MONTH(B348),DAY(B348)))</f>
        <v>43648</v>
      </c>
      <c r="D348" s="117">
        <f t="shared" ref="D348" si="988">(DATE(YEAR(C348)+1,MONTH(C348),DAY(C348)))</f>
        <v>44014</v>
      </c>
      <c r="E348" s="117">
        <f t="shared" ref="E348" si="989">(DATE(YEAR(D348)+1,MONTH(D348),DAY(D348)))</f>
        <v>44379</v>
      </c>
      <c r="F348" s="117">
        <f t="shared" ref="F348" si="990">(DATE(YEAR(E348)+1,MONTH(E348),DAY(E348)))</f>
        <v>44744</v>
      </c>
      <c r="G348" s="117">
        <f t="shared" ref="G348" si="991">(DATE(YEAR(F348)+1,MONTH(F348),DAY(F348)))</f>
        <v>45109</v>
      </c>
      <c r="H348" s="117">
        <f t="shared" ref="H348" si="992">(DATE(YEAR(G348)+1,MONTH(G348),DAY(G348)))</f>
        <v>45475</v>
      </c>
      <c r="I348" s="117">
        <f t="shared" ref="I348" si="993">(DATE(YEAR(H348)+1,MONTH(H348),DAY(H348)))</f>
        <v>45840</v>
      </c>
      <c r="J348" s="117">
        <f t="shared" ref="J348" si="994">(DATE(YEAR(I348)+1,MONTH(I348),DAY(I348)))</f>
        <v>46205</v>
      </c>
      <c r="K348" s="117">
        <f t="shared" ref="K348" si="995">(DATE(YEAR(J348)+1,MONTH(J348),DAY(J348)))</f>
        <v>46570</v>
      </c>
      <c r="L348" s="117">
        <f t="shared" ref="L348" si="996">(DATE(YEAR(K348)+1,MONTH(K348),DAY(K348)))</f>
        <v>46936</v>
      </c>
      <c r="O348" s="120" t="s">
        <v>187</v>
      </c>
      <c r="P348" s="109">
        <f>IF(P336&lt;=((DATE(YEAR(P329),7,1))),(DATE(YEAR(P342),MONTH($B$16),DAY($B$16))),(DATE(YEAR(P342)+1,MONTH($B$16),DAY($B$16))))</f>
        <v>43283</v>
      </c>
      <c r="Q348" s="109">
        <f t="shared" ref="Q348" si="997">(DATE(YEAR(P348)+1,MONTH(P348),DAY(P348)))</f>
        <v>43648</v>
      </c>
      <c r="R348" s="109">
        <f t="shared" ref="R348" si="998">(DATE(YEAR(Q348)+1,MONTH(Q348),DAY(Q348)))</f>
        <v>44014</v>
      </c>
      <c r="S348" s="109">
        <f t="shared" ref="S348" si="999">(DATE(YEAR(R348)+1,MONTH(R348),DAY(R348)))</f>
        <v>44379</v>
      </c>
      <c r="T348" s="109">
        <f t="shared" ref="T348" si="1000">(DATE(YEAR(S348)+1,MONTH(S348),DAY(S348)))</f>
        <v>44744</v>
      </c>
      <c r="U348" s="109">
        <f t="shared" ref="U348" si="1001">(DATE(YEAR(T348)+1,MONTH(T348),DAY(T348)))</f>
        <v>45109</v>
      </c>
      <c r="V348" s="109">
        <f t="shared" ref="V348" si="1002">(DATE(YEAR(U348)+1,MONTH(U348),DAY(U348)))</f>
        <v>45475</v>
      </c>
      <c r="W348" s="109">
        <f t="shared" ref="W348" si="1003">(DATE(YEAR(V348)+1,MONTH(V348),DAY(V348)))</f>
        <v>45840</v>
      </c>
    </row>
    <row r="349" spans="1:23" hidden="1" outlineLevel="1" x14ac:dyDescent="0.25">
      <c r="A349" s="120" t="s">
        <v>133</v>
      </c>
      <c r="B349" s="119" t="e">
        <f>VLOOKUP((IF(B342&lt;B348,B333,B333)),(IF('4.ACU Salaries '!I285="Casual (16.5%)",('Salary Schedule'!$A$67:$I$184),('Salary Schedule'!$A$4:$I$64))),(HLOOKUP('6. Staff Calculations'!B$15,'Salary Schedule'!$B$4:$I$5,2,FALSE)),FALSE)*1.03</f>
        <v>#N/A</v>
      </c>
      <c r="C349" s="119" t="e">
        <f>VLOOKUP((IF(C342&lt;C348,C333,B333)),(IF(OR('4.ACU Salaries '!$I$12="Casual (16.5%)",'4.ACU Salaries '!$I$12="Casual (30%)"),('Salary Schedule'!$A$67:$I$184),('Salary Schedule'!$A$5:$I$64))),(HLOOKUP('6. Staff Calculations'!C$15,'Salary Schedule'!$B$4:$I$5,2,FALSE)),FALSE)</f>
        <v>#N/A</v>
      </c>
      <c r="D349" s="119" t="e">
        <f>VLOOKUP((IF(D342&lt;D348,D333,C333)),(IF(OR('4.ACU Salaries '!$I$12="Casual (16.5%)",'4.ACU Salaries '!$I$12="Casual (30%)"),('Salary Schedule'!$A$67:$I$184),('Salary Schedule'!$A$5:$I$64))),(HLOOKUP('6. Staff Calculations'!D$15,'Salary Schedule'!$B$4:$I$5,2,FALSE)),FALSE)</f>
        <v>#N/A</v>
      </c>
      <c r="E349" s="119" t="e">
        <f>VLOOKUP((IF(E342&lt;E348,E333,D333)),(IF(OR('4.ACU Salaries '!$I$12="Casual (16.5%)",'4.ACU Salaries '!$I$12="Casual (30%)"),('Salary Schedule'!$A$67:$I$184),('Salary Schedule'!$A$5:$I$64))),(HLOOKUP('6. Staff Calculations'!E$15,'Salary Schedule'!$B$4:$I$5,2,FALSE)),FALSE)</f>
        <v>#N/A</v>
      </c>
      <c r="F349" s="119" t="e">
        <f>VLOOKUP((IF(F342&lt;F348,F333,E333)),(IF(OR('4.ACU Salaries '!$I$12="Casual (16.5%)",'4.ACU Salaries '!$I$12="Casual (30%)"),('Salary Schedule'!$A$67:$I$184),('Salary Schedule'!$A$5:$I$64))),(HLOOKUP('6. Staff Calculations'!F$15,'Salary Schedule'!$B$4:$I$5,2,FALSE)),FALSE)</f>
        <v>#N/A</v>
      </c>
      <c r="G349" s="119" t="e">
        <f>VLOOKUP((IF(G342&lt;G348,G333,F333)),(IF(OR('4.ACU Salaries '!$I$12="Casual (16.5%)",'4.ACU Salaries '!$I$12="Casual (30%)"),('Salary Schedule'!$A$67:$M$184),('Salary Schedule'!$A$5:$M$64))),(HLOOKUP('6. Staff Calculations'!G$15,'Salary Schedule'!$B$4:$M$5,2,FALSE)),FALSE)</f>
        <v>#N/A</v>
      </c>
      <c r="H349" s="119" t="e">
        <f>VLOOKUP((IF(H342&lt;H348,H333,G333)),(IF(OR('4.ACU Salaries '!$I$12="Casual (16.5%)",'4.ACU Salaries '!$I$12="Casual (30%)"),('Salary Schedule'!$A$67:$M$184),('Salary Schedule'!$A$5:$M$64))),(HLOOKUP('6. Staff Calculations'!H$15,'Salary Schedule'!$B$4:$M$5,2,FALSE)),FALSE)</f>
        <v>#N/A</v>
      </c>
      <c r="I349" s="119" t="e">
        <f>VLOOKUP((IF(I342&lt;I348,I333,H333)),(IF(OR('4.ACU Salaries '!$I$12="Casual (16.5%)",'4.ACU Salaries '!$I$12="Casual (30%)"),('Salary Schedule'!$A$67:$M$184),('Salary Schedule'!$A$5:$M$64))),(HLOOKUP('6. Staff Calculations'!I$15,'Salary Schedule'!$B$4:$M$5,2,FALSE)),FALSE)</f>
        <v>#N/A</v>
      </c>
      <c r="J349" s="119" t="e">
        <f>VLOOKUP((IF(J342&lt;J348,J333,I333)),(IF(OR('4.ACU Salaries '!$I$12="Casual (16.5%)",'4.ACU Salaries '!$I$12="Casual (30%)"),('Salary Schedule'!$A$67:$M$184),('Salary Schedule'!$A$5:$M$64))),(HLOOKUP('6. Staff Calculations'!J$15,'Salary Schedule'!$B$4:$M$5,2,FALSE)),FALSE)</f>
        <v>#N/A</v>
      </c>
      <c r="K349" s="119" t="e">
        <f>VLOOKUP((IF(K342&lt;K348,K333,J333)),(IF(OR('4.ACU Salaries '!$I$12="Casual (16.5%)",'4.ACU Salaries '!$I$12="Casual (30%)"),('Salary Schedule'!$A$67:$M$184),('Salary Schedule'!$A$5:$M$64))),(HLOOKUP('6. Staff Calculations'!K$15,'Salary Schedule'!$B$4:$M$5,2,FALSE)),FALSE)</f>
        <v>#N/A</v>
      </c>
      <c r="L349" s="119" t="e">
        <f>VLOOKUP((IF(L342&lt;L348,L333,K333)),(IF(OR('4.ACU Salaries '!$I$12="Casual (16.5%)",'4.ACU Salaries '!$I$12="Casual (30%)"),('Salary Schedule'!$A$67:$M$184),('Salary Schedule'!$A$5:$M$64))),(HLOOKUP('6. Staff Calculations'!L$15,'Salary Schedule'!$B$4:$M$5,2,FALSE)),FALSE)</f>
        <v>#N/A</v>
      </c>
      <c r="O349" s="120" t="s">
        <v>133</v>
      </c>
      <c r="P349" s="111"/>
      <c r="Q349" s="111"/>
      <c r="R349" s="111"/>
      <c r="S349" s="111"/>
      <c r="T349" s="111"/>
      <c r="U349" s="111"/>
      <c r="V349" s="111"/>
      <c r="W349" s="111"/>
    </row>
    <row r="350" spans="1:23" hidden="1" outlineLevel="1" x14ac:dyDescent="0.25">
      <c r="A350" s="120" t="s">
        <v>134</v>
      </c>
      <c r="B350" s="116">
        <f t="shared" ref="B350" si="1004">IF(OR(B348&lt;=$B329,$B330&lt;=B348),0,(IF(B354&lt;$B330,(IF(B354&lt;=B348,(ABS(B348-B360)),(ABS(B348-B354)))),(ABS(B348-$B330)))))</f>
        <v>0</v>
      </c>
      <c r="C350" s="116">
        <f>IF(OR(C348&lt;=$B329,$B330&lt;=C348),0,(IF(C354&lt;$B330,(IF(C354&lt;=C348,(ABS(C348-C360)),(ABS(C348-C354)))),(ABS(C348-$B330)))))</f>
        <v>0</v>
      </c>
      <c r="D350" s="116">
        <f t="shared" ref="D350:L350" si="1005">IF(OR(D348&lt;=$B329,$B330&lt;=D348),0,(IF(D354&lt;$B330,(IF(D354&lt;=D348,(ABS(D348-D360)),(ABS(D348-D354)))),(ABS(D348-$B330)))))</f>
        <v>0</v>
      </c>
      <c r="E350" s="116">
        <f t="shared" si="1005"/>
        <v>0</v>
      </c>
      <c r="F350" s="116">
        <f t="shared" si="1005"/>
        <v>0</v>
      </c>
      <c r="G350" s="116">
        <f t="shared" si="1005"/>
        <v>0</v>
      </c>
      <c r="H350" s="116">
        <f t="shared" si="1005"/>
        <v>0</v>
      </c>
      <c r="I350" s="116">
        <f t="shared" si="1005"/>
        <v>0</v>
      </c>
      <c r="J350" s="116">
        <f t="shared" si="1005"/>
        <v>0</v>
      </c>
      <c r="K350" s="116">
        <f t="shared" si="1005"/>
        <v>0</v>
      </c>
      <c r="L350" s="116">
        <f t="shared" si="1005"/>
        <v>0</v>
      </c>
      <c r="O350" s="120" t="s">
        <v>134</v>
      </c>
      <c r="P350" s="108"/>
      <c r="Q350" s="108"/>
      <c r="R350" s="108"/>
      <c r="S350" s="108"/>
      <c r="T350" s="108"/>
      <c r="U350" s="108"/>
      <c r="V350" s="108"/>
      <c r="W350" s="108"/>
    </row>
    <row r="351" spans="1:23" hidden="1" outlineLevel="1" x14ac:dyDescent="0.25">
      <c r="A351" s="57" t="s">
        <v>166</v>
      </c>
      <c r="B351" s="58">
        <f t="shared" ref="B351" si="1006">IFERROR(((B349/B$18*B350)),0)</f>
        <v>0</v>
      </c>
      <c r="C351" s="58">
        <f>IFERROR(((C349/C$18*C350)),0)</f>
        <v>0</v>
      </c>
      <c r="D351" s="58">
        <f t="shared" ref="D351:L351" si="1007">IFERROR(((D349/D$18*D350)),0)</f>
        <v>0</v>
      </c>
      <c r="E351" s="58">
        <f t="shared" si="1007"/>
        <v>0</v>
      </c>
      <c r="F351" s="58">
        <f t="shared" si="1007"/>
        <v>0</v>
      </c>
      <c r="G351" s="58">
        <f t="shared" si="1007"/>
        <v>0</v>
      </c>
      <c r="H351" s="58">
        <f t="shared" si="1007"/>
        <v>0</v>
      </c>
      <c r="I351" s="58">
        <f t="shared" si="1007"/>
        <v>0</v>
      </c>
      <c r="J351" s="58">
        <f t="shared" si="1007"/>
        <v>0</v>
      </c>
      <c r="K351" s="58">
        <f t="shared" si="1007"/>
        <v>0</v>
      </c>
      <c r="L351" s="58">
        <f t="shared" si="1007"/>
        <v>0</v>
      </c>
      <c r="O351" s="57" t="s">
        <v>166</v>
      </c>
      <c r="P351" s="58"/>
      <c r="Q351" s="58"/>
      <c r="R351" s="58"/>
      <c r="S351" s="58"/>
      <c r="T351" s="58"/>
      <c r="U351" s="58"/>
      <c r="V351" s="58"/>
      <c r="W351" s="58"/>
    </row>
    <row r="352" spans="1:23" hidden="1" outlineLevel="1" x14ac:dyDescent="0.25">
      <c r="A352" s="57" t="s">
        <v>165</v>
      </c>
      <c r="B352" s="58">
        <f>IF(B351=0,0,(IF(AND((((B351/26.089)*2)*0.175)&lt;1370.3),((B351/26.089)*2)*0.175,1370.3)))/2</f>
        <v>0</v>
      </c>
      <c r="C352" s="58">
        <f t="shared" ref="C352" si="1008">IF(C351=0,0,(IF(AND((((C351/26.089)*2)*0.175)&lt;1370.3),((C351/26.089)*2)*0.175,1370.3)))/2</f>
        <v>0</v>
      </c>
      <c r="D352" s="58">
        <f t="shared" ref="D352" si="1009">IF(D351=0,0,(IF(AND((((D351/26.089)*2)*0.175)&lt;1370.3),((D351/26.089)*2)*0.175,1370.3)))/2</f>
        <v>0</v>
      </c>
      <c r="E352" s="58">
        <f t="shared" ref="E352" si="1010">IF(E351=0,0,(IF(AND((((E351/26.089)*2)*0.175)&lt;1370.3),((E351/26.089)*2)*0.175,1370.3)))/2</f>
        <v>0</v>
      </c>
      <c r="F352" s="58">
        <f t="shared" ref="F352" si="1011">IF(F351=0,0,(IF(AND((((F351/26.089)*2)*0.175)&lt;1370.3),((F351/26.089)*2)*0.175,1370.3)))/2</f>
        <v>0</v>
      </c>
      <c r="G352" s="58">
        <f t="shared" ref="G352" si="1012">IF(G351=0,0,(IF(AND((((G351/26.089)*2)*0.175)&lt;1370.3),((G351/26.089)*2)*0.175,1370.3)))/2</f>
        <v>0</v>
      </c>
      <c r="H352" s="58">
        <f t="shared" ref="H352" si="1013">IF(H351=0,0,(IF(AND((((H351/26.089)*2)*0.175)&lt;1370.3),((H351/26.089)*2)*0.175,1370.3)))/2</f>
        <v>0</v>
      </c>
      <c r="I352" s="58">
        <f t="shared" ref="I352" si="1014">IF(I351=0,0,(IF(AND((((I351/26.089)*2)*0.175)&lt;1370.3),((I351/26.089)*2)*0.175,1370.3)))/2</f>
        <v>0</v>
      </c>
      <c r="J352" s="58">
        <f t="shared" ref="J352" si="1015">IF(J351=0,0,(IF(AND((((J351/26.089)*2)*0.175)&lt;1370.3),((J351/26.089)*2)*0.175,1370.3)))/2</f>
        <v>0</v>
      </c>
      <c r="K352" s="58">
        <f t="shared" ref="K352" si="1016">IF(K351=0,0,(IF(AND((((K351/26.089)*2)*0.175)&lt;1370.3),((K351/26.089)*2)*0.175,1370.3)))/2</f>
        <v>0</v>
      </c>
      <c r="L352" s="58">
        <f t="shared" ref="L352" si="1017">IF(L351=0,0,(IF(AND((((L351/26.089)*2)*0.175)&lt;1370.3),((L351/26.089)*2)*0.175,1370.3)))/2</f>
        <v>0</v>
      </c>
      <c r="O352" s="57" t="s">
        <v>165</v>
      </c>
      <c r="P352" s="58"/>
      <c r="Q352" s="58"/>
      <c r="R352" s="58"/>
      <c r="S352" s="58"/>
      <c r="T352" s="58"/>
      <c r="U352" s="58"/>
      <c r="V352" s="58"/>
      <c r="W352" s="58"/>
    </row>
    <row r="353" spans="1:23" hidden="1" outlineLevel="1" x14ac:dyDescent="0.25">
      <c r="A353" s="120"/>
      <c r="B353" s="119"/>
      <c r="C353" s="119"/>
      <c r="D353" s="119"/>
      <c r="E353" s="119"/>
      <c r="F353" s="119"/>
      <c r="G353" s="119"/>
      <c r="H353" s="119"/>
      <c r="I353" s="119"/>
      <c r="J353" s="119"/>
      <c r="K353" s="119"/>
      <c r="L353" s="119"/>
      <c r="O353" s="120"/>
      <c r="P353" s="111"/>
      <c r="Q353" s="111"/>
      <c r="R353" s="111"/>
      <c r="S353" s="111"/>
      <c r="T353" s="111"/>
      <c r="U353" s="111"/>
      <c r="V353" s="111"/>
      <c r="W353" s="111"/>
    </row>
    <row r="354" spans="1:23" hidden="1" outlineLevel="1" x14ac:dyDescent="0.25">
      <c r="A354" s="120" t="s">
        <v>135</v>
      </c>
      <c r="B354" s="117">
        <f t="shared" ref="B354:L354" si="1018">B342</f>
        <v>43100</v>
      </c>
      <c r="C354" s="117">
        <f t="shared" si="1018"/>
        <v>43100</v>
      </c>
      <c r="D354" s="117">
        <f t="shared" si="1018"/>
        <v>43100</v>
      </c>
      <c r="E354" s="117">
        <f t="shared" si="1018"/>
        <v>43100</v>
      </c>
      <c r="F354" s="117">
        <f t="shared" si="1018"/>
        <v>43100</v>
      </c>
      <c r="G354" s="117">
        <f t="shared" si="1018"/>
        <v>43100</v>
      </c>
      <c r="H354" s="117">
        <f t="shared" si="1018"/>
        <v>43100</v>
      </c>
      <c r="I354" s="117">
        <f t="shared" si="1018"/>
        <v>43100</v>
      </c>
      <c r="J354" s="117">
        <f t="shared" si="1018"/>
        <v>43100</v>
      </c>
      <c r="K354" s="117">
        <f t="shared" si="1018"/>
        <v>43100</v>
      </c>
      <c r="L354" s="117">
        <f t="shared" si="1018"/>
        <v>43100</v>
      </c>
      <c r="O354" s="120" t="s">
        <v>135</v>
      </c>
      <c r="P354" s="109">
        <f t="shared" ref="P354:W354" si="1019">P342</f>
        <v>43100</v>
      </c>
      <c r="Q354" s="109">
        <f t="shared" si="1019"/>
        <v>43100</v>
      </c>
      <c r="R354" s="109">
        <f t="shared" si="1019"/>
        <v>43100</v>
      </c>
      <c r="S354" s="109">
        <f t="shared" si="1019"/>
        <v>43100</v>
      </c>
      <c r="T354" s="109">
        <f t="shared" si="1019"/>
        <v>43100</v>
      </c>
      <c r="U354" s="109">
        <f t="shared" si="1019"/>
        <v>43100</v>
      </c>
      <c r="V354" s="109">
        <f t="shared" si="1019"/>
        <v>43100</v>
      </c>
      <c r="W354" s="109">
        <f t="shared" si="1019"/>
        <v>43100</v>
      </c>
    </row>
    <row r="355" spans="1:23" hidden="1" outlineLevel="1" x14ac:dyDescent="0.25">
      <c r="A355" s="120" t="s">
        <v>133</v>
      </c>
      <c r="B355" s="119" t="e">
        <f>B349</f>
        <v>#N/A</v>
      </c>
      <c r="C355" s="119" t="e">
        <f>VLOOKUP(C333,(IF(OR('4.ACU Salaries '!$I$12="Casual (16.5%)",'4.ACU Salaries '!$I$12="Casual (30%)"),('Salary Schedule'!$A$67:$I$184),('Salary Schedule'!$A$5:$I$64))),((HLOOKUP(C$15,'Salary Schedule'!$B$4:$I$5,2,FALSE))),FALSE)</f>
        <v>#N/A</v>
      </c>
      <c r="D355" s="119" t="e">
        <f>VLOOKUP(D333,(IF(OR('4.ACU Salaries '!$I$12="Casual (16.5%)",'4.ACU Salaries '!$I$12="Casual (30%)"),('Salary Schedule'!$A$67:$I$184),('Salary Schedule'!$A$5:$I$64))),((HLOOKUP(D$15,'Salary Schedule'!$B$4:$I$5,2,FALSE))),FALSE)</f>
        <v>#N/A</v>
      </c>
      <c r="E355" s="119" t="e">
        <f>VLOOKUP(E333,(IF(OR('4.ACU Salaries '!$I$12="Casual (16.5%)",'4.ACU Salaries '!$I$12="Casual (30%)"),('Salary Schedule'!$A$67:$I$184),('Salary Schedule'!$A$5:$I$64))),((HLOOKUP(E$15,'Salary Schedule'!$B$4:$I$5,2,FALSE))),FALSE)</f>
        <v>#N/A</v>
      </c>
      <c r="F355" s="119" t="e">
        <f>VLOOKUP(F333,(IF(OR('4.ACU Salaries '!$I$12="Casual (16.5%)",'4.ACU Salaries '!$I$12="Casual (30%)"),('Salary Schedule'!$A$67:$I$184),('Salary Schedule'!$A$5:$I$64))),((HLOOKUP(F$15,'Salary Schedule'!$B$4:$I$5,2,FALSE))),FALSE)</f>
        <v>#N/A</v>
      </c>
      <c r="G355" s="119" t="e">
        <f>VLOOKUP(G333,(IF(OR('4.ACU Salaries '!$I$12="Casual (16.5%)",'4.ACU Salaries '!$I$12="Casual (30%)"),('Salary Schedule'!$A$67:$M$184),('Salary Schedule'!$A$5:$M$64))),((HLOOKUP(G$15,'Salary Schedule'!$B$4:$M$5,2,FALSE))),FALSE)</f>
        <v>#N/A</v>
      </c>
      <c r="H355" s="119" t="e">
        <f>VLOOKUP(H333,(IF(OR('4.ACU Salaries '!$I$12="Casual (16.5%)",'4.ACU Salaries '!$I$12="Casual (30%)"),('Salary Schedule'!$A$67:$M$184),('Salary Schedule'!$A$5:$M$64))),((HLOOKUP(H$15,'Salary Schedule'!$B$4:$M$5,2,FALSE))),FALSE)</f>
        <v>#N/A</v>
      </c>
      <c r="I355" s="119" t="e">
        <f>VLOOKUP(I333,(IF(OR('4.ACU Salaries '!$I$12="Casual (16.5%)",'4.ACU Salaries '!$I$12="Casual (30%)"),('Salary Schedule'!$A$67:$M$184),('Salary Schedule'!$A$5:$M$64))),((HLOOKUP(I$15,'Salary Schedule'!$B$4:$M$5,2,FALSE))),FALSE)</f>
        <v>#N/A</v>
      </c>
      <c r="J355" s="119" t="e">
        <f>VLOOKUP(J333,(IF(OR('4.ACU Salaries '!$I$12="Casual (16.5%)",'4.ACU Salaries '!$I$12="Casual (30%)"),('Salary Schedule'!$A$67:$M$184),('Salary Schedule'!$A$5:$M$64))),((HLOOKUP(J$15,'Salary Schedule'!$B$4:$M$5,2,FALSE))),FALSE)</f>
        <v>#N/A</v>
      </c>
      <c r="K355" s="119" t="e">
        <f>VLOOKUP(K333,(IF(OR('4.ACU Salaries '!$I$12="Casual (16.5%)",'4.ACU Salaries '!$I$12="Casual (30%)"),('Salary Schedule'!$A$67:$M$184),('Salary Schedule'!$A$5:$M$64))),((HLOOKUP(K$15,'Salary Schedule'!$B$4:$M$5,2,FALSE))),FALSE)</f>
        <v>#N/A</v>
      </c>
      <c r="L355" s="119" t="e">
        <f>VLOOKUP(L333,(IF(OR('4.ACU Salaries '!$I$12="Casual (16.5%)",'4.ACU Salaries '!$I$12="Casual (30%)"),('Salary Schedule'!$A$67:$M$184),('Salary Schedule'!$A$5:$M$64))),((HLOOKUP(L$15,'Salary Schedule'!$B$4:$M$5,2,FALSE))),FALSE)</f>
        <v>#N/A</v>
      </c>
      <c r="O355" s="120" t="s">
        <v>133</v>
      </c>
      <c r="P355" s="111"/>
      <c r="Q355" s="111"/>
      <c r="R355" s="111"/>
      <c r="S355" s="111"/>
      <c r="T355" s="111"/>
      <c r="U355" s="111"/>
      <c r="V355" s="111"/>
      <c r="W355" s="111"/>
    </row>
    <row r="356" spans="1:23" hidden="1" outlineLevel="1" x14ac:dyDescent="0.25">
      <c r="A356" s="120" t="s">
        <v>134</v>
      </c>
      <c r="B356" s="116">
        <f>IF(OR(B354&lt;B348,B354&lt;$B329,$B330&lt;=B354),0,(IF(B360&gt;$B330,(ABS(B354-$B330)),IF(B360&lt;C348,(ABS(B354-B360)),(ABS(B354-C348))))))</f>
        <v>0</v>
      </c>
      <c r="C356" s="116">
        <f t="shared" ref="C356" si="1020">IF(OR(C354&lt;C348,C354&lt;$B329,$B330&lt;=C354),0,(IF(C360&gt;$B330,(ABS(C354-$B330)),IF(C360&lt;D348,(ABS(C354-C360)),(ABS(C354-D348))))))</f>
        <v>0</v>
      </c>
      <c r="D356" s="116">
        <f t="shared" ref="D356" si="1021">IF(OR(D354&lt;D348,D354&lt;$B329,$B330&lt;=D354),0,(IF(D360&gt;$B330,(ABS(D354-$B330)),IF(D360&lt;E348,(ABS(D354-D360)),(ABS(D354-E348))))))</f>
        <v>0</v>
      </c>
      <c r="E356" s="116">
        <f t="shared" ref="E356" si="1022">IF(OR(E354&lt;E348,E354&lt;$B329,$B330&lt;=E354),0,(IF(E360&gt;$B330,(ABS(E354-$B330)),IF(E360&lt;F348,(ABS(E354-E360)),(ABS(E354-F348))))))</f>
        <v>0</v>
      </c>
      <c r="F356" s="116">
        <f t="shared" ref="F356" si="1023">IF(OR(F354&lt;F348,F354&lt;$B329,$B330&lt;=F354),0,(IF(F360&gt;$B330,(ABS(F354-$B330)),IF(F360&lt;G348,(ABS(F354-F360)),(ABS(F354-G348))))))</f>
        <v>0</v>
      </c>
      <c r="G356" s="116">
        <f t="shared" ref="G356" si="1024">IF(OR(G354&lt;G348,G354&lt;$B329,$B330&lt;=G354),0,(IF(G360&gt;$B330,(ABS(G354-$B330)),IF(G360&lt;H348,(ABS(G354-G360)),(ABS(G354-H348))))))</f>
        <v>0</v>
      </c>
      <c r="H356" s="116">
        <f t="shared" ref="H356" si="1025">IF(OR(H354&lt;H348,H354&lt;$B329,$B330&lt;=H354),0,(IF(H360&gt;$B330,(ABS(H354-$B330)),IF(H360&lt;I348,(ABS(H354-H360)),(ABS(H354-I348))))))</f>
        <v>0</v>
      </c>
      <c r="I356" s="116">
        <f t="shared" ref="I356" si="1026">IF(OR(I354&lt;I348,I354&lt;$B329,$B330&lt;=I354),0,(IF(I360&gt;$B330,(ABS(I354-$B330)),IF(I360&lt;J348,(ABS(I354-I360)),(ABS(I354-J348))))))</f>
        <v>0</v>
      </c>
      <c r="J356" s="116">
        <f t="shared" ref="J356" si="1027">IF(OR(J354&lt;J348,J354&lt;$B329,$B330&lt;=J354),0,(IF(J360&gt;$B330,(ABS(J354-$B330)),IF(J360&lt;K348,(ABS(J354-J360)),(ABS(J354-K348))))))</f>
        <v>0</v>
      </c>
      <c r="K356" s="116">
        <f t="shared" ref="K356" si="1028">IF(OR(K354&lt;K348,K354&lt;$B329,$B330&lt;=K354),0,(IF(K360&gt;$B330,(ABS(K354-$B330)),IF(K360&lt;L348,(ABS(K354-K360)),(ABS(K354-L348))))))</f>
        <v>0</v>
      </c>
      <c r="L356" s="116">
        <f t="shared" ref="L356" si="1029">IF(OR(L354&lt;L348,L354&lt;$B329,$B330&lt;=L354),0,(IF(L360&gt;$B330,(ABS(L354-$B330)),IF(L360&lt;M348,(ABS(L354-L360)),(ABS(L354-M348))))))</f>
        <v>0</v>
      </c>
      <c r="O356" s="120" t="s">
        <v>134</v>
      </c>
      <c r="P356" s="108"/>
      <c r="Q356" s="108"/>
      <c r="R356" s="108"/>
      <c r="S356" s="108"/>
      <c r="T356" s="108"/>
      <c r="U356" s="108"/>
      <c r="V356" s="108"/>
      <c r="W356" s="108"/>
    </row>
    <row r="357" spans="1:23" hidden="1" outlineLevel="1" x14ac:dyDescent="0.25">
      <c r="A357" s="57" t="s">
        <v>166</v>
      </c>
      <c r="B357" s="58">
        <f t="shared" ref="B357:L357" si="1030">IFERROR(((B355/B$18*B356)),0)</f>
        <v>0</v>
      </c>
      <c r="C357" s="58">
        <f t="shared" si="1030"/>
        <v>0</v>
      </c>
      <c r="D357" s="58">
        <f t="shared" si="1030"/>
        <v>0</v>
      </c>
      <c r="E357" s="58">
        <f t="shared" si="1030"/>
        <v>0</v>
      </c>
      <c r="F357" s="58">
        <f t="shared" si="1030"/>
        <v>0</v>
      </c>
      <c r="G357" s="58">
        <f t="shared" si="1030"/>
        <v>0</v>
      </c>
      <c r="H357" s="58">
        <f t="shared" si="1030"/>
        <v>0</v>
      </c>
      <c r="I357" s="58">
        <f t="shared" si="1030"/>
        <v>0</v>
      </c>
      <c r="J357" s="58">
        <f t="shared" si="1030"/>
        <v>0</v>
      </c>
      <c r="K357" s="58">
        <f t="shared" si="1030"/>
        <v>0</v>
      </c>
      <c r="L357" s="58">
        <f t="shared" si="1030"/>
        <v>0</v>
      </c>
      <c r="O357" s="57" t="s">
        <v>166</v>
      </c>
      <c r="P357" s="58"/>
      <c r="Q357" s="58"/>
      <c r="R357" s="58"/>
      <c r="S357" s="58"/>
      <c r="T357" s="58"/>
      <c r="U357" s="58"/>
      <c r="V357" s="58"/>
      <c r="W357" s="58"/>
    </row>
    <row r="358" spans="1:23" hidden="1" outlineLevel="1" x14ac:dyDescent="0.25">
      <c r="A358" s="57" t="s">
        <v>165</v>
      </c>
      <c r="B358" s="58">
        <f>IF(B356=0,0,(IF(AND((((B357/26.089)*2)*0.175)&lt;1370.3),((B357/26.089)*2)*0.175,1370.3)))</f>
        <v>0</v>
      </c>
      <c r="C358" s="58">
        <f t="shared" ref="C358:L358" si="1031">IF(C356=0,0,(IF(AND((((C357/26.089)*2)*0.175)&lt;1370.3),((C357/26.089)*2)*0.175,1370.3)))</f>
        <v>0</v>
      </c>
      <c r="D358" s="58">
        <f t="shared" si="1031"/>
        <v>0</v>
      </c>
      <c r="E358" s="58">
        <f t="shared" si="1031"/>
        <v>0</v>
      </c>
      <c r="F358" s="58">
        <f t="shared" si="1031"/>
        <v>0</v>
      </c>
      <c r="G358" s="58">
        <f t="shared" si="1031"/>
        <v>0</v>
      </c>
      <c r="H358" s="58">
        <f t="shared" si="1031"/>
        <v>0</v>
      </c>
      <c r="I358" s="58">
        <f t="shared" si="1031"/>
        <v>0</v>
      </c>
      <c r="J358" s="58">
        <f t="shared" si="1031"/>
        <v>0</v>
      </c>
      <c r="K358" s="58">
        <f t="shared" si="1031"/>
        <v>0</v>
      </c>
      <c r="L358" s="58">
        <f t="shared" si="1031"/>
        <v>0</v>
      </c>
      <c r="O358" s="57" t="s">
        <v>165</v>
      </c>
      <c r="P358" s="58"/>
      <c r="Q358" s="58"/>
      <c r="R358" s="58"/>
      <c r="S358" s="58"/>
      <c r="T358" s="58"/>
      <c r="U358" s="58"/>
      <c r="V358" s="58"/>
      <c r="W358" s="58"/>
    </row>
    <row r="359" spans="1:23" hidden="1" outlineLevel="1" x14ac:dyDescent="0.25">
      <c r="A359" s="120"/>
      <c r="B359" s="119"/>
      <c r="C359" s="119"/>
      <c r="D359" s="119"/>
      <c r="E359" s="119"/>
      <c r="F359" s="119"/>
      <c r="G359" s="119"/>
      <c r="H359" s="119"/>
      <c r="I359" s="119"/>
      <c r="J359" s="119"/>
      <c r="K359" s="119"/>
      <c r="L359" s="119"/>
      <c r="O359" s="120"/>
      <c r="P359" s="111"/>
      <c r="Q359" s="111"/>
      <c r="R359" s="111"/>
      <c r="S359" s="111"/>
      <c r="T359" s="111"/>
      <c r="U359" s="111"/>
      <c r="V359" s="111"/>
      <c r="W359" s="111"/>
    </row>
    <row r="360" spans="1:23" hidden="1" outlineLevel="1" x14ac:dyDescent="0.25">
      <c r="A360" s="120" t="s">
        <v>136</v>
      </c>
      <c r="B360" s="117">
        <f>IF(B362&lt;B330,B362,B330)</f>
        <v>0</v>
      </c>
      <c r="C360" s="117">
        <f>IF(C362&lt;B330,C362,B330)</f>
        <v>0</v>
      </c>
      <c r="D360" s="117">
        <f t="shared" ref="D360:L360" si="1032">IF(D362&lt;$B330,D362,$B330)</f>
        <v>0</v>
      </c>
      <c r="E360" s="117">
        <f t="shared" si="1032"/>
        <v>0</v>
      </c>
      <c r="F360" s="117">
        <f t="shared" si="1032"/>
        <v>0</v>
      </c>
      <c r="G360" s="117">
        <f t="shared" si="1032"/>
        <v>0</v>
      </c>
      <c r="H360" s="117">
        <f t="shared" si="1032"/>
        <v>0</v>
      </c>
      <c r="I360" s="117">
        <f t="shared" si="1032"/>
        <v>0</v>
      </c>
      <c r="J360" s="117">
        <f t="shared" si="1032"/>
        <v>0</v>
      </c>
      <c r="K360" s="117">
        <f t="shared" si="1032"/>
        <v>0</v>
      </c>
      <c r="L360" s="117">
        <f t="shared" si="1032"/>
        <v>0</v>
      </c>
      <c r="O360" s="120" t="s">
        <v>136</v>
      </c>
      <c r="P360" s="109">
        <f>IF(P362&lt;P330,P362,P330)</f>
        <v>0</v>
      </c>
      <c r="Q360" s="109">
        <f>IF(Q362&lt;P330,Q362,P330)</f>
        <v>0</v>
      </c>
      <c r="R360" s="109">
        <f>IF(R362&lt;$P330,R362,$P330)</f>
        <v>0</v>
      </c>
      <c r="S360" s="109">
        <f t="shared" ref="S360:W360" si="1033">IF(S362&lt;$P330,S362,$P330)</f>
        <v>0</v>
      </c>
      <c r="T360" s="109">
        <f t="shared" si="1033"/>
        <v>0</v>
      </c>
      <c r="U360" s="109">
        <f t="shared" si="1033"/>
        <v>0</v>
      </c>
      <c r="V360" s="109">
        <f t="shared" si="1033"/>
        <v>0</v>
      </c>
      <c r="W360" s="109">
        <f t="shared" si="1033"/>
        <v>0</v>
      </c>
    </row>
    <row r="361" spans="1:23" hidden="1" outlineLevel="1" x14ac:dyDescent="0.25">
      <c r="A361" s="120"/>
      <c r="B361" s="119"/>
      <c r="C361" s="119"/>
      <c r="D361" s="119"/>
      <c r="E361" s="119"/>
      <c r="F361" s="119"/>
      <c r="G361" s="119"/>
      <c r="H361" s="119"/>
      <c r="I361" s="119"/>
      <c r="J361" s="119"/>
      <c r="K361" s="119"/>
      <c r="L361" s="119"/>
      <c r="O361" s="120"/>
      <c r="P361" s="111"/>
      <c r="Q361" s="111"/>
      <c r="R361" s="111"/>
      <c r="S361" s="111"/>
      <c r="T361" s="111"/>
      <c r="U361" s="111"/>
      <c r="V361" s="111"/>
      <c r="W361" s="111"/>
    </row>
    <row r="362" spans="1:23" hidden="1" outlineLevel="1" x14ac:dyDescent="0.25">
      <c r="A362" s="120" t="s">
        <v>137</v>
      </c>
      <c r="B362" s="117">
        <f>(DATE(YEAR(B336)+1,MONTH(B336),DAY(B336)))</f>
        <v>43101</v>
      </c>
      <c r="C362" s="117">
        <f t="shared" ref="C362:L362" si="1034">((DATE(YEAR(C336)+1,MONTH(C336),DAY(C336))))</f>
        <v>43466</v>
      </c>
      <c r="D362" s="117">
        <f t="shared" si="1034"/>
        <v>43831</v>
      </c>
      <c r="E362" s="117">
        <f t="shared" si="1034"/>
        <v>44197</v>
      </c>
      <c r="F362" s="117">
        <f t="shared" si="1034"/>
        <v>44562</v>
      </c>
      <c r="G362" s="117">
        <f t="shared" si="1034"/>
        <v>44927</v>
      </c>
      <c r="H362" s="117">
        <f t="shared" si="1034"/>
        <v>45292</v>
      </c>
      <c r="I362" s="117">
        <f t="shared" si="1034"/>
        <v>45658</v>
      </c>
      <c r="J362" s="117">
        <f t="shared" si="1034"/>
        <v>46023</v>
      </c>
      <c r="K362" s="117">
        <f t="shared" si="1034"/>
        <v>46388</v>
      </c>
      <c r="L362" s="117">
        <f t="shared" si="1034"/>
        <v>46753</v>
      </c>
      <c r="O362" s="120" t="s">
        <v>137</v>
      </c>
      <c r="P362" s="109">
        <f>(DATE(YEAR(P336)+1,MONTH(P336),DAY(P336)))</f>
        <v>43101</v>
      </c>
      <c r="Q362" s="109">
        <f t="shared" ref="Q362:W362" si="1035">((DATE(YEAR(Q336)+1,MONTH(Q336),DAY(Q336))))</f>
        <v>43466</v>
      </c>
      <c r="R362" s="109">
        <f t="shared" si="1035"/>
        <v>43831</v>
      </c>
      <c r="S362" s="109">
        <f t="shared" si="1035"/>
        <v>44197</v>
      </c>
      <c r="T362" s="109">
        <f t="shared" si="1035"/>
        <v>44562</v>
      </c>
      <c r="U362" s="109">
        <f t="shared" si="1035"/>
        <v>44927</v>
      </c>
      <c r="V362" s="109">
        <f t="shared" si="1035"/>
        <v>45292</v>
      </c>
      <c r="W362" s="109">
        <f t="shared" si="1035"/>
        <v>45658</v>
      </c>
    </row>
    <row r="363" spans="1:23" hidden="1" outlineLevel="1" x14ac:dyDescent="0.25">
      <c r="A363" s="120"/>
      <c r="B363" s="119"/>
      <c r="C363" s="119"/>
      <c r="D363" s="119"/>
      <c r="E363" s="119"/>
      <c r="F363" s="119"/>
      <c r="G363" s="119"/>
      <c r="H363" s="119"/>
      <c r="I363" s="119"/>
      <c r="J363" s="119"/>
      <c r="K363" s="119"/>
      <c r="L363" s="119"/>
      <c r="O363" s="120"/>
      <c r="P363" s="111"/>
      <c r="Q363" s="111"/>
      <c r="R363" s="111"/>
      <c r="S363" s="111"/>
      <c r="T363" s="111"/>
      <c r="U363" s="111"/>
      <c r="V363" s="111"/>
      <c r="W363" s="111"/>
    </row>
    <row r="364" spans="1:23" collapsed="1" x14ac:dyDescent="0.25">
      <c r="A364" s="115" t="s">
        <v>138</v>
      </c>
      <c r="B364" s="122">
        <f t="shared" ref="B364:I364" si="1036">B350+B344+B338+B356</f>
        <v>0</v>
      </c>
      <c r="C364" s="122">
        <f t="shared" si="1036"/>
        <v>0</v>
      </c>
      <c r="D364" s="122">
        <f t="shared" si="1036"/>
        <v>0</v>
      </c>
      <c r="E364" s="122">
        <f t="shared" si="1036"/>
        <v>0</v>
      </c>
      <c r="F364" s="122">
        <f t="shared" si="1036"/>
        <v>0</v>
      </c>
      <c r="G364" s="122">
        <f t="shared" si="1036"/>
        <v>0</v>
      </c>
      <c r="H364" s="122">
        <f t="shared" si="1036"/>
        <v>0</v>
      </c>
      <c r="I364" s="122">
        <f t="shared" si="1036"/>
        <v>0</v>
      </c>
      <c r="J364" s="122">
        <f>J350+J344+J338+J356</f>
        <v>0</v>
      </c>
      <c r="K364" s="122">
        <f>K350+K344+K338+K356</f>
        <v>0</v>
      </c>
      <c r="L364" s="122">
        <f t="shared" ref="L364" si="1037">L350+L344+L338+L356</f>
        <v>0</v>
      </c>
      <c r="O364" s="115" t="s">
        <v>138</v>
      </c>
      <c r="P364" s="122">
        <f t="shared" ref="P364:W364" si="1038">P350+P344+P338+P356</f>
        <v>0</v>
      </c>
      <c r="Q364" s="122">
        <f t="shared" si="1038"/>
        <v>0</v>
      </c>
      <c r="R364" s="122">
        <f t="shared" si="1038"/>
        <v>0</v>
      </c>
      <c r="S364" s="122">
        <f t="shared" si="1038"/>
        <v>0</v>
      </c>
      <c r="T364" s="122">
        <f t="shared" si="1038"/>
        <v>0</v>
      </c>
      <c r="U364" s="122">
        <f t="shared" si="1038"/>
        <v>0</v>
      </c>
      <c r="V364" s="122">
        <f t="shared" si="1038"/>
        <v>0</v>
      </c>
      <c r="W364" s="122">
        <f t="shared" si="1038"/>
        <v>0</v>
      </c>
    </row>
    <row r="365" spans="1:23" x14ac:dyDescent="0.25">
      <c r="A365" s="115">
        <v>8</v>
      </c>
      <c r="B365" s="122">
        <f t="shared" ref="B365" si="1039">(B351+B345+B339+B357+B346+B352+B340)*$B331</f>
        <v>0</v>
      </c>
      <c r="C365" s="122">
        <f t="shared" ref="C365:F365" si="1040">(C351+C345+C339+C357+C346+C352+C340+C358)*$B331</f>
        <v>0</v>
      </c>
      <c r="D365" s="122">
        <f t="shared" si="1040"/>
        <v>0</v>
      </c>
      <c r="E365" s="122">
        <f t="shared" si="1040"/>
        <v>0</v>
      </c>
      <c r="F365" s="122">
        <f t="shared" si="1040"/>
        <v>0</v>
      </c>
      <c r="G365" s="122">
        <f>(G351+G345+G339+G357+G346+G352+G340+G358)*$B331</f>
        <v>0</v>
      </c>
      <c r="H365" s="122">
        <f t="shared" ref="H365:L365" si="1041">(H351+H345+H339+H357+H346+H352+H340+H358)*$B331</f>
        <v>0</v>
      </c>
      <c r="I365" s="122">
        <f t="shared" si="1041"/>
        <v>0</v>
      </c>
      <c r="J365" s="122">
        <f t="shared" si="1041"/>
        <v>0</v>
      </c>
      <c r="K365" s="122">
        <f t="shared" si="1041"/>
        <v>0</v>
      </c>
      <c r="L365" s="122">
        <f t="shared" si="1041"/>
        <v>0</v>
      </c>
      <c r="O365" s="115">
        <v>8</v>
      </c>
      <c r="P365" s="122">
        <f>(P351+P345+P339+P357+P346+P352+P340)*$P331</f>
        <v>0</v>
      </c>
      <c r="Q365" s="122">
        <f t="shared" ref="Q365:W365" si="1042">(Q351+Q345+Q339+Q357+Q346+Q352+Q340)*$P331</f>
        <v>0</v>
      </c>
      <c r="R365" s="122">
        <f t="shared" si="1042"/>
        <v>0</v>
      </c>
      <c r="S365" s="122">
        <f t="shared" si="1042"/>
        <v>0</v>
      </c>
      <c r="T365" s="122">
        <f t="shared" si="1042"/>
        <v>0</v>
      </c>
      <c r="U365" s="122">
        <f t="shared" si="1042"/>
        <v>0</v>
      </c>
      <c r="V365" s="122">
        <f t="shared" si="1042"/>
        <v>0</v>
      </c>
      <c r="W365" s="122">
        <f t="shared" si="1042"/>
        <v>0</v>
      </c>
    </row>
    <row r="367" spans="1:23" x14ac:dyDescent="0.25">
      <c r="A367" s="123" t="s">
        <v>146</v>
      </c>
      <c r="B367" s="123" t="e">
        <f>VLOOKUP('6. Staff Calculations'!B372,Increments!B$1:D$155,3,FALSE)</f>
        <v>#N/A</v>
      </c>
      <c r="C367" s="123" t="e">
        <f>IF(B367="ARC","No",'4.ACU Salaries '!$M$20)</f>
        <v>#N/A</v>
      </c>
      <c r="D367" s="123"/>
      <c r="E367" s="123"/>
      <c r="F367" s="123"/>
      <c r="G367" s="123"/>
      <c r="H367" s="123"/>
      <c r="I367" s="123"/>
      <c r="J367" s="123"/>
      <c r="K367" s="123"/>
      <c r="L367" s="123"/>
      <c r="O367" s="123" t="s">
        <v>146</v>
      </c>
      <c r="P367" s="123" t="e">
        <f>VLOOKUP('6. Staff Calculations'!P372,Increments!Q$1:S$155,3,FALSE)</f>
        <v>#N/A</v>
      </c>
      <c r="Q367" s="123" t="e">
        <f>IF(P367="ARC","No",'4.ACU Salaries '!$M$20)</f>
        <v>#N/A</v>
      </c>
      <c r="R367" s="123"/>
      <c r="S367" s="123"/>
      <c r="T367" s="123"/>
      <c r="U367" s="123"/>
      <c r="V367" s="123"/>
      <c r="W367" s="123"/>
    </row>
    <row r="368" spans="1:23" x14ac:dyDescent="0.25">
      <c r="A368" s="124" t="s">
        <v>96</v>
      </c>
      <c r="B368" s="125">
        <f>'4.ACU Salaries '!$K$20</f>
        <v>0</v>
      </c>
      <c r="C368" s="125"/>
      <c r="D368" s="125"/>
      <c r="E368" s="125"/>
      <c r="F368" s="125"/>
      <c r="G368" s="125"/>
      <c r="H368" s="125"/>
      <c r="I368" s="125"/>
      <c r="J368" s="125"/>
      <c r="K368" s="125"/>
      <c r="L368" s="125"/>
      <c r="O368" s="124" t="s">
        <v>96</v>
      </c>
      <c r="P368" s="125">
        <f>'4.ACU Salaries '!$K$51</f>
        <v>0</v>
      </c>
      <c r="Q368" s="125"/>
      <c r="R368" s="125"/>
      <c r="S368" s="125"/>
      <c r="T368" s="125"/>
      <c r="U368" s="125"/>
      <c r="V368" s="125"/>
      <c r="W368" s="125"/>
    </row>
    <row r="369" spans="1:23" x14ac:dyDescent="0.25">
      <c r="A369" s="124" t="s">
        <v>97</v>
      </c>
      <c r="B369" s="125">
        <f>'4.ACU Salaries '!$L$20</f>
        <v>0</v>
      </c>
      <c r="C369" s="125"/>
      <c r="D369" s="125"/>
      <c r="E369" s="125"/>
      <c r="F369" s="125"/>
      <c r="G369" s="125"/>
      <c r="H369" s="125"/>
      <c r="I369" s="125"/>
      <c r="J369" s="125"/>
      <c r="K369" s="125"/>
      <c r="L369" s="125"/>
      <c r="O369" s="124" t="s">
        <v>97</v>
      </c>
      <c r="P369" s="125">
        <f>'4.ACU Salaries '!$L$51</f>
        <v>0</v>
      </c>
      <c r="Q369" s="125"/>
      <c r="R369" s="125"/>
      <c r="S369" s="125"/>
      <c r="T369" s="125"/>
      <c r="U369" s="125"/>
      <c r="V369" s="125"/>
      <c r="W369" s="125"/>
    </row>
    <row r="370" spans="1:23" x14ac:dyDescent="0.25">
      <c r="A370" s="125" t="s">
        <v>128</v>
      </c>
      <c r="B370" s="126">
        <f>'4.ACU Salaries '!$J$20</f>
        <v>0</v>
      </c>
      <c r="C370" s="125"/>
      <c r="D370" s="125"/>
      <c r="E370" s="125"/>
      <c r="F370" s="125"/>
      <c r="G370" s="125"/>
      <c r="H370" s="125"/>
      <c r="I370" s="125"/>
      <c r="J370" s="125"/>
      <c r="K370" s="125"/>
      <c r="L370" s="125"/>
      <c r="O370" s="125" t="s">
        <v>128</v>
      </c>
      <c r="P370" s="126">
        <f>'4.ACU Salaries '!$J$51</f>
        <v>0</v>
      </c>
      <c r="Q370" s="125"/>
      <c r="R370" s="125"/>
      <c r="S370" s="125"/>
      <c r="T370" s="125"/>
      <c r="U370" s="125"/>
      <c r="V370" s="125"/>
      <c r="W370" s="125"/>
    </row>
    <row r="371" spans="1:23" x14ac:dyDescent="0.25">
      <c r="A371" s="125" t="s">
        <v>80</v>
      </c>
      <c r="B371" s="127">
        <f>'4.ACU Salaries '!$P$20</f>
        <v>0</v>
      </c>
      <c r="C371" s="125"/>
      <c r="D371" s="125"/>
      <c r="E371" s="125"/>
      <c r="F371" s="125"/>
      <c r="G371" s="125"/>
      <c r="H371" s="125"/>
      <c r="I371" s="125"/>
      <c r="J371" s="125"/>
      <c r="K371" s="125"/>
      <c r="L371" s="125"/>
      <c r="O371" s="125" t="s">
        <v>80</v>
      </c>
      <c r="P371" s="127">
        <f>'4.ACU Salaries '!$P$51</f>
        <v>0</v>
      </c>
      <c r="Q371" s="125"/>
      <c r="R371" s="125"/>
      <c r="S371" s="125"/>
      <c r="T371" s="125"/>
      <c r="U371" s="125"/>
      <c r="V371" s="125"/>
      <c r="W371" s="125"/>
    </row>
    <row r="372" spans="1:23" s="52" customFormat="1" ht="45.75" customHeight="1" x14ac:dyDescent="0.25">
      <c r="A372" s="140" t="s">
        <v>129</v>
      </c>
      <c r="B372" s="141">
        <f>'4.ACU Salaries '!$E$20</f>
        <v>0</v>
      </c>
      <c r="C372" s="142" t="e">
        <f>IF((YEAR('4.ACU Salaries '!$K$20))=C374,'4.ACU Salaries '!$E$20,(IF($C367="No",$B372,(VLOOKUP(C373,Increments!$A$1:$E$169,2,FALSE)))))</f>
        <v>#N/A</v>
      </c>
      <c r="D372" s="142" t="e">
        <f>IF((YEAR('4.ACU Salaries '!$K$20))=D374,'4.ACU Salaries '!$E$20,(IF($C367="No",$B372,(VLOOKUP(D373,Increments!$A$1:$E$169,2,FALSE)))))</f>
        <v>#N/A</v>
      </c>
      <c r="E372" s="142" t="e">
        <f>IF((YEAR('4.ACU Salaries '!$K$20))=E374,'4.ACU Salaries '!$E$20,(IF($C367="No",$B372,(VLOOKUP(E373,Increments!$A$1:$E$169,2,FALSE)))))</f>
        <v>#N/A</v>
      </c>
      <c r="F372" s="142" t="e">
        <f>IF((YEAR('4.ACU Salaries '!$K$20))=F374,'4.ACU Salaries '!$E$20,(IF($C367="No",$E372,(VLOOKUP(F373,Increments!$A$1:$E$169,2,FALSE)))))</f>
        <v>#N/A</v>
      </c>
      <c r="G372" s="142" t="e">
        <f>IF((YEAR('4.ACU Salaries '!$K$20))=G374,'4.ACU Salaries '!$E$20,(IF($C367="No",$E372,(VLOOKUP(G373,Increments!$A$1:$E$169,2,FALSE)))))</f>
        <v>#N/A</v>
      </c>
      <c r="H372" s="142" t="e">
        <f>IF((YEAR('4.ACU Salaries '!$K$20))=H374,'4.ACU Salaries '!$E$20,(IF($C367="No",$E372,(VLOOKUP(H373,Increments!$A$1:$E$169,2,FALSE)))))</f>
        <v>#N/A</v>
      </c>
      <c r="I372" s="142" t="e">
        <f>IF((YEAR('4.ACU Salaries '!$K$20))=I374,'4.ACU Salaries '!$E$20,(IF($C367="No",$E372,(VLOOKUP(I373,Increments!$A$1:$E$169,2,FALSE)))))</f>
        <v>#N/A</v>
      </c>
      <c r="J372" s="142" t="e">
        <f>IF((YEAR('4.ACU Salaries '!$K$20))=J374,'4.ACU Salaries '!$E$20,(IF($C367="No",$E372,(VLOOKUP(J373,Increments!$A$1:$E$169,2,FALSE)))))</f>
        <v>#N/A</v>
      </c>
      <c r="K372" s="142" t="e">
        <f>IF((YEAR('4.ACU Salaries '!$K$20))=K374,'4.ACU Salaries '!$E$20,(IF($C367="No",$E372,(VLOOKUP(K373,Increments!$A$1:$E$169,2,FALSE)))))</f>
        <v>#N/A</v>
      </c>
      <c r="L372" s="142" t="e">
        <f>IF((YEAR('4.ACU Salaries '!$K$20))=L374,'4.ACU Salaries '!$E$20,(IF($C367="No",$E372,(VLOOKUP(L373,Increments!$A$1:$E$169,2,FALSE)))))</f>
        <v>#N/A</v>
      </c>
      <c r="O372" s="140" t="s">
        <v>129</v>
      </c>
      <c r="P372" s="141">
        <f>'4.ACU Salaries '!$E$20</f>
        <v>0</v>
      </c>
      <c r="Q372" s="142" t="e">
        <f>IF((YEAR('4.ACU Salaries '!$K$20))=Q374,'4.ACU Salaries '!$E$20,(IF($C367="No",$B372,(VLOOKUP(Q373,Increments!$A$1:$E$169,2,FALSE)))))</f>
        <v>#N/A</v>
      </c>
      <c r="R372" s="142" t="e">
        <f>IF((YEAR('4.ACU Salaries '!$K$20))=R374,'4.ACU Salaries '!$E$20,(IF($C367="No",$B372,(VLOOKUP(R373,Increments!$A$1:$E$169,2,FALSE)))))</f>
        <v>#N/A</v>
      </c>
      <c r="S372" s="142" t="e">
        <f>IF((YEAR('4.ACU Salaries '!$K$20))=S374,'4.ACU Salaries '!$E$20,(IF($C367="No",$B372,(VLOOKUP(S373,Increments!$A$1:$E$169,2,FALSE)))))</f>
        <v>#N/A</v>
      </c>
      <c r="T372" s="142" t="e">
        <f>IF((YEAR('4.ACU Salaries '!$K$20))=T374,'4.ACU Salaries '!$E$20,(IF($C367="No",$B372,(VLOOKUP(T373,Increments!$A$1:$E$169,2,FALSE)))))</f>
        <v>#N/A</v>
      </c>
      <c r="U372" s="142" t="e">
        <f>IF((YEAR('4.ACU Salaries '!$K$20))=U374,'4.ACU Salaries '!$E$20,(IF($C367="No",$B372,(VLOOKUP(U373,Increments!$A$1:$E$169,2,FALSE)))))</f>
        <v>#N/A</v>
      </c>
      <c r="V372" s="142" t="e">
        <f>IF((YEAR('4.ACU Salaries '!$K$20))=V374,'4.ACU Salaries '!$E$20,(IF($C367="No",$B372,(VLOOKUP(V373,Increments!$A$1:$E$169,2,FALSE)))))</f>
        <v>#N/A</v>
      </c>
      <c r="W372" s="142" t="e">
        <f>IF((YEAR('4.ACU Salaries '!$K$20))=W374,'4.ACU Salaries '!$E$20,(IF($C367="No",$B372,(VLOOKUP(W373,Increments!$A$1:$E$169,2,FALSE)))))</f>
        <v>#N/A</v>
      </c>
    </row>
    <row r="373" spans="1:23" x14ac:dyDescent="0.25">
      <c r="A373" s="124" t="s">
        <v>130</v>
      </c>
      <c r="B373" s="124">
        <f>IF((YEAR('4.ACU Salaries '!$K20))=B374,VLOOKUP($B372,Increments!$B$1:$E$178,2,FALSE),0)</f>
        <v>0</v>
      </c>
      <c r="C373" s="124">
        <f>IF((YEAR('4.ACU Salaries '!$K20))=C374,VLOOKUP($B372,Increments!$B$1:$E$178,2,FALSE),0)+IF(B373=0,0,B373+1)</f>
        <v>0</v>
      </c>
      <c r="D373" s="124">
        <f>IF((YEAR('4.ACU Salaries '!$K20))=D374,VLOOKUP($B372,Increments!$B$1:$E$178,2,FALSE),0)+IF(C373=0,0,C373+1)</f>
        <v>0</v>
      </c>
      <c r="E373" s="124">
        <f>IF((YEAR('4.ACU Salaries '!$K20))=E374,VLOOKUP($B372,Increments!$B$1:$E$178,2,FALSE),0)+IF(D373=0,0,D373+1)</f>
        <v>0</v>
      </c>
      <c r="F373" s="124">
        <f>IF((YEAR('4.ACU Salaries '!$K20))=F374,VLOOKUP($B372,Increments!$B$1:$E$178,2,FALSE),0)+IF(E373=0,0,E373+1)</f>
        <v>0</v>
      </c>
      <c r="G373" s="124">
        <f>IF((YEAR('4.ACU Salaries '!$K20))=G374,VLOOKUP($B372,Increments!$B$1:$E$178,2,FALSE),0)+IF(F373=0,0,F373+1)</f>
        <v>0</v>
      </c>
      <c r="H373" s="124">
        <f>IF((YEAR('4.ACU Salaries '!$K20))=H374,VLOOKUP($B372,Increments!$B$1:$E$178,2,FALSE),0)+IF(G373=0,0,G373+1)</f>
        <v>0</v>
      </c>
      <c r="I373" s="124">
        <f>IF((YEAR('4.ACU Salaries '!$K20))=I374,VLOOKUP($B372,Increments!$B$1:$E$178,2,FALSE),0)+IF(H373=0,0,H373+1)</f>
        <v>0</v>
      </c>
      <c r="J373" s="124">
        <f>IF((YEAR('4.ACU Salaries '!$K20))=J374,VLOOKUP($B372,Increments!$B$1:$E$178,2,FALSE),0)+IF(I373=0,0,I373+1)</f>
        <v>0</v>
      </c>
      <c r="K373" s="124">
        <f>IF((YEAR('4.ACU Salaries '!$K20))=K374,VLOOKUP($B372,Increments!$B$1:$E$178,2,FALSE),0)+IF(J373=0,0,J373+1)</f>
        <v>0</v>
      </c>
      <c r="L373" s="124">
        <f>IF((YEAR('4.ACU Salaries '!$K20))=L374,VLOOKUP($B372,Increments!$B$1:$E$178,2,FALSE),0)+IF(K373=0,0,K373+1)</f>
        <v>0</v>
      </c>
      <c r="O373" s="124" t="s">
        <v>130</v>
      </c>
      <c r="P373" s="124">
        <f>IF((YEAR('4.ACU Salaries '!$K12))=P374,VLOOKUP($B372,Increments!$B$1:$E$178,2,FALSE),0)</f>
        <v>0</v>
      </c>
      <c r="Q373" s="124" t="e">
        <f>IF(P373=0,VLOOKUP($B372,Increments!$B$1:$E$170,2,FALSE),P373+1)</f>
        <v>#N/A</v>
      </c>
      <c r="R373" s="124" t="e">
        <f>IF(Q373=0,VLOOKUP($B372,Increments!$B$1:$E$170,2,FALSE),Q373+1)</f>
        <v>#N/A</v>
      </c>
      <c r="S373" s="124" t="e">
        <f>IF(R373=0,VLOOKUP($B372,Increments!$B$1:$E$170,2,FALSE),R373+1)</f>
        <v>#N/A</v>
      </c>
      <c r="T373" s="124" t="e">
        <f>IF(S373=0,VLOOKUP($B372,Increments!$B$1:$E$170,2,FALSE),S373+1)</f>
        <v>#N/A</v>
      </c>
      <c r="U373" s="124" t="e">
        <f>IF(T373=0,VLOOKUP($B372,Increments!$B$1:$E$170,2,FALSE),T373+1)</f>
        <v>#N/A</v>
      </c>
      <c r="V373" s="124" t="e">
        <f>IF(U373=0,VLOOKUP($B372,Increments!$B$1:$E$170,2,FALSE),U373+1)</f>
        <v>#N/A</v>
      </c>
      <c r="W373" s="124" t="e">
        <f>IF(V373=0,VLOOKUP($B372,Increments!$B$1:$E$170,2,FALSE),V373+1)</f>
        <v>#N/A</v>
      </c>
    </row>
    <row r="374" spans="1:23" x14ac:dyDescent="0.25">
      <c r="A374" s="123" t="s">
        <v>83</v>
      </c>
      <c r="B374" s="123">
        <f>YEAR(B375)</f>
        <v>2017</v>
      </c>
      <c r="C374" s="123">
        <f t="shared" ref="C374:I374" si="1043">B374+1</f>
        <v>2018</v>
      </c>
      <c r="D374" s="123">
        <f t="shared" si="1043"/>
        <v>2019</v>
      </c>
      <c r="E374" s="123">
        <f t="shared" si="1043"/>
        <v>2020</v>
      </c>
      <c r="F374" s="123">
        <f t="shared" si="1043"/>
        <v>2021</v>
      </c>
      <c r="G374" s="123">
        <f t="shared" si="1043"/>
        <v>2022</v>
      </c>
      <c r="H374" s="123">
        <f t="shared" si="1043"/>
        <v>2023</v>
      </c>
      <c r="I374" s="123">
        <f t="shared" si="1043"/>
        <v>2024</v>
      </c>
      <c r="J374" s="123">
        <f t="shared" ref="J374" si="1044">I374+1</f>
        <v>2025</v>
      </c>
      <c r="K374" s="123">
        <f t="shared" ref="K374" si="1045">J374+1</f>
        <v>2026</v>
      </c>
      <c r="L374" s="123">
        <f t="shared" ref="L374" si="1046">K374+1</f>
        <v>2027</v>
      </c>
      <c r="O374" s="123" t="s">
        <v>83</v>
      </c>
      <c r="P374" s="123">
        <f>YEAR(P375)</f>
        <v>2017</v>
      </c>
      <c r="Q374" s="123">
        <f t="shared" ref="Q374" si="1047">P374+1</f>
        <v>2018</v>
      </c>
      <c r="R374" s="123">
        <f t="shared" ref="R374" si="1048">Q374+1</f>
        <v>2019</v>
      </c>
      <c r="S374" s="123">
        <f t="shared" ref="S374" si="1049">R374+1</f>
        <v>2020</v>
      </c>
      <c r="T374" s="123">
        <f t="shared" ref="T374" si="1050">S374+1</f>
        <v>2021</v>
      </c>
      <c r="U374" s="123">
        <f t="shared" ref="U374" si="1051">T374+1</f>
        <v>2022</v>
      </c>
      <c r="V374" s="123">
        <f t="shared" ref="V374" si="1052">U374+1</f>
        <v>2023</v>
      </c>
      <c r="W374" s="123">
        <f t="shared" ref="W374" si="1053">V374+1</f>
        <v>2024</v>
      </c>
    </row>
    <row r="375" spans="1:23" hidden="1" outlineLevel="1" x14ac:dyDescent="0.25">
      <c r="A375" s="128" t="s">
        <v>132</v>
      </c>
      <c r="B375" s="125">
        <f>B$9</f>
        <v>42736</v>
      </c>
      <c r="C375" s="125">
        <f t="shared" ref="C375:L375" si="1054">C$9</f>
        <v>43101</v>
      </c>
      <c r="D375" s="125">
        <f t="shared" si="1054"/>
        <v>43466</v>
      </c>
      <c r="E375" s="125">
        <f t="shared" si="1054"/>
        <v>43831</v>
      </c>
      <c r="F375" s="125">
        <f t="shared" si="1054"/>
        <v>44197</v>
      </c>
      <c r="G375" s="125">
        <f t="shared" si="1054"/>
        <v>44562</v>
      </c>
      <c r="H375" s="125">
        <f t="shared" si="1054"/>
        <v>44927</v>
      </c>
      <c r="I375" s="125">
        <f t="shared" si="1054"/>
        <v>45292</v>
      </c>
      <c r="J375" s="125">
        <f t="shared" si="1054"/>
        <v>45658</v>
      </c>
      <c r="K375" s="125">
        <f t="shared" si="1054"/>
        <v>46023</v>
      </c>
      <c r="L375" s="125">
        <f t="shared" si="1054"/>
        <v>46388</v>
      </c>
      <c r="O375" s="128" t="s">
        <v>132</v>
      </c>
      <c r="P375" s="125">
        <f>P$9</f>
        <v>42736</v>
      </c>
      <c r="Q375" s="125">
        <f t="shared" ref="Q375:W375" si="1055">Q$9</f>
        <v>43101</v>
      </c>
      <c r="R375" s="125">
        <f t="shared" si="1055"/>
        <v>43466</v>
      </c>
      <c r="S375" s="125">
        <f t="shared" si="1055"/>
        <v>43831</v>
      </c>
      <c r="T375" s="125">
        <f t="shared" si="1055"/>
        <v>44197</v>
      </c>
      <c r="U375" s="125">
        <f t="shared" si="1055"/>
        <v>44562</v>
      </c>
      <c r="V375" s="125">
        <f t="shared" si="1055"/>
        <v>44927</v>
      </c>
      <c r="W375" s="125">
        <f t="shared" si="1055"/>
        <v>45292</v>
      </c>
    </row>
    <row r="376" spans="1:23" hidden="1" outlineLevel="1" x14ac:dyDescent="0.25">
      <c r="A376" s="128" t="s">
        <v>133</v>
      </c>
      <c r="B376" s="127">
        <f>B371</f>
        <v>0</v>
      </c>
      <c r="C376" s="127">
        <f>B371</f>
        <v>0</v>
      </c>
      <c r="D376" s="127" t="e">
        <f t="shared" ref="D376" si="1056">C394</f>
        <v>#N/A</v>
      </c>
      <c r="E376" s="127" t="e">
        <f t="shared" ref="E376" si="1057">D394</f>
        <v>#N/A</v>
      </c>
      <c r="F376" s="127" t="e">
        <f t="shared" ref="F376" si="1058">E394</f>
        <v>#N/A</v>
      </c>
      <c r="G376" s="127" t="e">
        <f t="shared" ref="G376" si="1059">F394</f>
        <v>#N/A</v>
      </c>
      <c r="H376" s="127" t="e">
        <f t="shared" ref="H376" si="1060">G394</f>
        <v>#N/A</v>
      </c>
      <c r="I376" s="127" t="e">
        <f t="shared" ref="I376" si="1061">H394</f>
        <v>#N/A</v>
      </c>
      <c r="J376" s="127" t="e">
        <f t="shared" ref="J376" si="1062">I394</f>
        <v>#N/A</v>
      </c>
      <c r="K376" s="127" t="e">
        <f t="shared" ref="K376" si="1063">J394</f>
        <v>#N/A</v>
      </c>
      <c r="L376" s="127" t="e">
        <f t="shared" ref="L376" si="1064">K394</f>
        <v>#N/A</v>
      </c>
      <c r="O376" s="128" t="s">
        <v>133</v>
      </c>
      <c r="P376" s="127">
        <f>$P$98</f>
        <v>0</v>
      </c>
      <c r="Q376" s="127">
        <f t="shared" ref="Q376:W376" si="1065">$P$98</f>
        <v>0</v>
      </c>
      <c r="R376" s="127">
        <f t="shared" si="1065"/>
        <v>0</v>
      </c>
      <c r="S376" s="127">
        <f t="shared" si="1065"/>
        <v>0</v>
      </c>
      <c r="T376" s="127">
        <f t="shared" si="1065"/>
        <v>0</v>
      </c>
      <c r="U376" s="127">
        <f t="shared" si="1065"/>
        <v>0</v>
      </c>
      <c r="V376" s="127">
        <f t="shared" si="1065"/>
        <v>0</v>
      </c>
      <c r="W376" s="127">
        <f t="shared" si="1065"/>
        <v>0</v>
      </c>
    </row>
    <row r="377" spans="1:23" hidden="1" outlineLevel="1" x14ac:dyDescent="0.25">
      <c r="A377" s="128" t="s">
        <v>134</v>
      </c>
      <c r="B377" s="124">
        <f t="shared" ref="B377:L377" si="1066">IF(OR(B381&lt;=B375,$B369&lt;=B375,B375&lt;$B368),0,(IF((OR(B387&lt;$B369,B381&lt;$B369)),(IF(B381&lt;=B387,(ABS(B375-B381)),(ABS(B375-B387)))),(ABS(B375-$B369)))))</f>
        <v>0</v>
      </c>
      <c r="C377" s="124">
        <f t="shared" si="1066"/>
        <v>0</v>
      </c>
      <c r="D377" s="124">
        <f t="shared" si="1066"/>
        <v>0</v>
      </c>
      <c r="E377" s="124">
        <f t="shared" si="1066"/>
        <v>0</v>
      </c>
      <c r="F377" s="124">
        <f t="shared" si="1066"/>
        <v>0</v>
      </c>
      <c r="G377" s="124">
        <f t="shared" si="1066"/>
        <v>0</v>
      </c>
      <c r="H377" s="124">
        <f t="shared" si="1066"/>
        <v>0</v>
      </c>
      <c r="I377" s="124">
        <f t="shared" si="1066"/>
        <v>0</v>
      </c>
      <c r="J377" s="124">
        <f t="shared" si="1066"/>
        <v>0</v>
      </c>
      <c r="K377" s="124">
        <f t="shared" si="1066"/>
        <v>0</v>
      </c>
      <c r="L377" s="124">
        <f t="shared" si="1066"/>
        <v>0</v>
      </c>
      <c r="O377" s="128" t="s">
        <v>134</v>
      </c>
      <c r="P377" s="124">
        <f t="shared" ref="P377:W377" si="1067">IF(OR(P381&lt;=P375,$B369&lt;=P375,P375&lt;$B368),0,(IF((OR(P387&lt;$B369,P381&lt;$B369)),(IF(P381&lt;=P387,(ABS(P375-P381)),(ABS(P375-P387)))),(ABS(P375-$B369)))))</f>
        <v>0</v>
      </c>
      <c r="Q377" s="124">
        <f t="shared" si="1067"/>
        <v>0</v>
      </c>
      <c r="R377" s="124">
        <f t="shared" si="1067"/>
        <v>0</v>
      </c>
      <c r="S377" s="124">
        <f t="shared" si="1067"/>
        <v>0</v>
      </c>
      <c r="T377" s="124">
        <f t="shared" si="1067"/>
        <v>0</v>
      </c>
      <c r="U377" s="124">
        <f t="shared" si="1067"/>
        <v>0</v>
      </c>
      <c r="V377" s="124">
        <f t="shared" si="1067"/>
        <v>0</v>
      </c>
      <c r="W377" s="124">
        <f t="shared" si="1067"/>
        <v>0</v>
      </c>
    </row>
    <row r="378" spans="1:23" hidden="1" outlineLevel="1" x14ac:dyDescent="0.25">
      <c r="A378" s="57" t="s">
        <v>166</v>
      </c>
      <c r="B378" s="58">
        <f t="shared" ref="B378:L378" si="1068">IFERROR(((B376/B$18*B377)),0)</f>
        <v>0</v>
      </c>
      <c r="C378" s="58">
        <f t="shared" si="1068"/>
        <v>0</v>
      </c>
      <c r="D378" s="58">
        <f t="shared" si="1068"/>
        <v>0</v>
      </c>
      <c r="E378" s="58">
        <f t="shared" si="1068"/>
        <v>0</v>
      </c>
      <c r="F378" s="58">
        <f t="shared" si="1068"/>
        <v>0</v>
      </c>
      <c r="G378" s="58">
        <f t="shared" si="1068"/>
        <v>0</v>
      </c>
      <c r="H378" s="58">
        <f t="shared" si="1068"/>
        <v>0</v>
      </c>
      <c r="I378" s="58">
        <f t="shared" si="1068"/>
        <v>0</v>
      </c>
      <c r="J378" s="58">
        <f t="shared" si="1068"/>
        <v>0</v>
      </c>
      <c r="K378" s="58">
        <f t="shared" si="1068"/>
        <v>0</v>
      </c>
      <c r="L378" s="58">
        <f t="shared" si="1068"/>
        <v>0</v>
      </c>
      <c r="O378" s="57" t="s">
        <v>166</v>
      </c>
      <c r="P378" s="58">
        <f t="shared" ref="P378:W378" si="1069">IFERROR(((P376/P$18*P377)),0)</f>
        <v>0</v>
      </c>
      <c r="Q378" s="58">
        <f t="shared" si="1069"/>
        <v>0</v>
      </c>
      <c r="R378" s="58">
        <f t="shared" si="1069"/>
        <v>0</v>
      </c>
      <c r="S378" s="58">
        <f t="shared" si="1069"/>
        <v>0</v>
      </c>
      <c r="T378" s="58">
        <f t="shared" si="1069"/>
        <v>0</v>
      </c>
      <c r="U378" s="58">
        <f t="shared" si="1069"/>
        <v>0</v>
      </c>
      <c r="V378" s="58">
        <f t="shared" si="1069"/>
        <v>0</v>
      </c>
      <c r="W378" s="58">
        <f t="shared" si="1069"/>
        <v>0</v>
      </c>
    </row>
    <row r="379" spans="1:23" hidden="1" outlineLevel="1" x14ac:dyDescent="0.25">
      <c r="A379" s="57" t="s">
        <v>165</v>
      </c>
      <c r="B379" s="58">
        <f>IF(B377=0,0,(IF(AND((((B378/26.089)*2)*0.175)&lt;1370.3),((B378/26.089)*2)*0.175,1370.3)))</f>
        <v>0</v>
      </c>
      <c r="C379" s="58">
        <f t="shared" ref="C379:L379" si="1070">IF(C377=0,0,(IF(AND((((C378/26.089)*2)*0.175)&lt;1370.3),((C378/26.089)*2)*0.175,1370.3)))</f>
        <v>0</v>
      </c>
      <c r="D379" s="58">
        <f t="shared" si="1070"/>
        <v>0</v>
      </c>
      <c r="E379" s="58">
        <f t="shared" si="1070"/>
        <v>0</v>
      </c>
      <c r="F379" s="58">
        <f t="shared" si="1070"/>
        <v>0</v>
      </c>
      <c r="G379" s="58">
        <f t="shared" si="1070"/>
        <v>0</v>
      </c>
      <c r="H379" s="58">
        <f t="shared" si="1070"/>
        <v>0</v>
      </c>
      <c r="I379" s="58">
        <f t="shared" si="1070"/>
        <v>0</v>
      </c>
      <c r="J379" s="58">
        <f t="shared" si="1070"/>
        <v>0</v>
      </c>
      <c r="K379" s="58">
        <f t="shared" si="1070"/>
        <v>0</v>
      </c>
      <c r="L379" s="58">
        <f t="shared" si="1070"/>
        <v>0</v>
      </c>
      <c r="O379" s="57" t="s">
        <v>165</v>
      </c>
      <c r="P379" s="58">
        <f>IF(P377=0,0,(IF(AND((((P378/26.089)*2)*0.175)&lt;1370.3),((P378/26.089)*2)*0.175,1370.3)))</f>
        <v>0</v>
      </c>
      <c r="Q379" s="58">
        <f t="shared" ref="Q379:W379" si="1071">IF(Q377=0,0,(IF(AND((((Q378/26.089)*2)*0.175)&lt;1370.3),((Q378/26.089)*2)*0.175,1370.3)))</f>
        <v>0</v>
      </c>
      <c r="R379" s="58">
        <f t="shared" si="1071"/>
        <v>0</v>
      </c>
      <c r="S379" s="58">
        <f t="shared" si="1071"/>
        <v>0</v>
      </c>
      <c r="T379" s="58">
        <f t="shared" si="1071"/>
        <v>0</v>
      </c>
      <c r="U379" s="58">
        <f t="shared" si="1071"/>
        <v>0</v>
      </c>
      <c r="V379" s="58">
        <f t="shared" si="1071"/>
        <v>0</v>
      </c>
      <c r="W379" s="58">
        <f t="shared" si="1071"/>
        <v>0</v>
      </c>
    </row>
    <row r="380" spans="1:23" hidden="1" outlineLevel="1" x14ac:dyDescent="0.25">
      <c r="A380" s="128"/>
      <c r="B380" s="127"/>
      <c r="C380" s="127"/>
      <c r="D380" s="127"/>
      <c r="E380" s="127"/>
      <c r="F380" s="127"/>
      <c r="G380" s="127"/>
      <c r="H380" s="127"/>
      <c r="I380" s="127"/>
      <c r="J380" s="127"/>
      <c r="K380" s="127"/>
      <c r="L380" s="127"/>
      <c r="O380" s="128"/>
      <c r="P380" s="127"/>
      <c r="Q380" s="127"/>
      <c r="R380" s="127"/>
      <c r="S380" s="127"/>
      <c r="T380" s="127"/>
      <c r="U380" s="127"/>
      <c r="V380" s="127"/>
      <c r="W380" s="127"/>
    </row>
    <row r="381" spans="1:23" hidden="1" outlineLevel="1" x14ac:dyDescent="0.25">
      <c r="A381" s="128" t="s">
        <v>135</v>
      </c>
      <c r="B381" s="125">
        <f>IF(B375&lt;=(DATE(YEAR(B375),MONTH($B368),DAY($B368))),(DATE(YEAR(B375),MONTH($B368),DAY($B368))),(DATE(YEAR(B375)+1,MONTH($B368),DAY($B368))))</f>
        <v>43100</v>
      </c>
      <c r="C381" s="125">
        <f t="shared" ref="C381" si="1072">(DATE(YEAR(B381)+1,MONTH($B368),DAY($B368)))</f>
        <v>43100</v>
      </c>
      <c r="D381" s="125">
        <f t="shared" ref="D381" si="1073">(DATE(YEAR(C381)+1,MONTH($B368),DAY($B368)))</f>
        <v>43100</v>
      </c>
      <c r="E381" s="125">
        <f t="shared" ref="E381" si="1074">(DATE(YEAR(D381)+1,MONTH($B368),DAY($B368)))</f>
        <v>43100</v>
      </c>
      <c r="F381" s="125">
        <f t="shared" ref="F381" si="1075">(DATE(YEAR(E381)+1,MONTH($B368),DAY($B368)))</f>
        <v>43100</v>
      </c>
      <c r="G381" s="125">
        <f t="shared" ref="G381" si="1076">(DATE(YEAR(F381)+1,MONTH($B368),DAY($B368)))</f>
        <v>43100</v>
      </c>
      <c r="H381" s="125">
        <f t="shared" ref="H381" si="1077">(DATE(YEAR(G381)+1,MONTH($B368),DAY($B368)))</f>
        <v>43100</v>
      </c>
      <c r="I381" s="125">
        <f t="shared" ref="I381" si="1078">(DATE(YEAR(H381)+1,MONTH($B368),DAY($B368)))</f>
        <v>43100</v>
      </c>
      <c r="J381" s="125">
        <f t="shared" ref="J381" si="1079">(DATE(YEAR(I381)+1,MONTH($B368),DAY($B368)))</f>
        <v>43100</v>
      </c>
      <c r="K381" s="125">
        <f t="shared" ref="K381" si="1080">(DATE(YEAR(J381)+1,MONTH($B368),DAY($B368)))</f>
        <v>43100</v>
      </c>
      <c r="L381" s="125">
        <f t="shared" ref="L381" si="1081">(DATE(YEAR(K381)+1,MONTH($B368),DAY($B368)))</f>
        <v>43100</v>
      </c>
      <c r="O381" s="128" t="s">
        <v>135</v>
      </c>
      <c r="P381" s="125">
        <f>IF(P375&lt;=(DATE(YEAR(P375),MONTH($B368),DAY($B368))),(DATE(YEAR(P375),MONTH($B368),DAY($B368))),(DATE(YEAR(P375)+1,MONTH($B368),DAY($B368))))</f>
        <v>43100</v>
      </c>
      <c r="Q381" s="125">
        <f>(DATE(YEAR(P381)+1,MONTH($P368),DAY($P368)))</f>
        <v>43100</v>
      </c>
      <c r="R381" s="125">
        <f t="shared" ref="R381:W381" si="1082">(DATE(YEAR(Q381)+1,MONTH($P368),DAY($P368)))</f>
        <v>43100</v>
      </c>
      <c r="S381" s="125">
        <f t="shared" si="1082"/>
        <v>43100</v>
      </c>
      <c r="T381" s="125">
        <f t="shared" si="1082"/>
        <v>43100</v>
      </c>
      <c r="U381" s="125">
        <f t="shared" si="1082"/>
        <v>43100</v>
      </c>
      <c r="V381" s="125">
        <f t="shared" si="1082"/>
        <v>43100</v>
      </c>
      <c r="W381" s="125">
        <f t="shared" si="1082"/>
        <v>43100</v>
      </c>
    </row>
    <row r="382" spans="1:23" hidden="1" outlineLevel="1" x14ac:dyDescent="0.25">
      <c r="A382" s="128" t="s">
        <v>133</v>
      </c>
      <c r="B382" s="127">
        <f>B371</f>
        <v>0</v>
      </c>
      <c r="C382" s="127" t="e">
        <f>VLOOKUP(C372,(IF(OR('4.ACU Salaries '!$I$12="Casual (16.5%)",'4.ACU Salaries '!$I$12="Casual (30%)"),('Salary Schedule'!$A$67:$I$184),('Salary Schedule'!$A$5:$I$71))),((HLOOKUP(B$15,'Salary Schedule'!$B$4:$I$5,2,FALSE))),FALSE)</f>
        <v>#N/A</v>
      </c>
      <c r="D382" s="127" t="e">
        <f>VLOOKUP(D372,(IF(OR('4.ACU Salaries '!$I$12="Casual (16.5%)",'4.ACU Salaries '!$I$12="Casual (30%)"),('Salary Schedule'!$A$67:$I$184),('Salary Schedule'!$A$5:$I$71))),((HLOOKUP(C$15,'Salary Schedule'!$B$4:$I$5,2,FALSE))),FALSE)</f>
        <v>#N/A</v>
      </c>
      <c r="E382" s="127" t="e">
        <f>VLOOKUP(E372,(IF(OR('4.ACU Salaries '!$I$12="Casual (16.5%)",'4.ACU Salaries '!$I$12="Casual (30%)"),('Salary Schedule'!$A$67:$I$184),('Salary Schedule'!$A$5:$I$71))),((HLOOKUP(D$15,'Salary Schedule'!$B$4:$I$5,2,FALSE))),FALSE)</f>
        <v>#N/A</v>
      </c>
      <c r="F382" s="127" t="e">
        <f>VLOOKUP(F372,(IF(OR('4.ACU Salaries '!$I$12="Casual (16.5%)",'4.ACU Salaries '!$I$12="Casual (30%)"),('Salary Schedule'!$A$67:$I$184),('Salary Schedule'!$A$5:$I$71))),((HLOOKUP(E$15,'Salary Schedule'!$B$4:$I$5,2,FALSE))),FALSE)</f>
        <v>#N/A</v>
      </c>
      <c r="G382" s="127" t="e">
        <f>VLOOKUP(G372,(IF(OR('4.ACU Salaries '!$I$12="Casual (16.5%)",'4.ACU Salaries '!$I$12="Casual (30%)"),('Salary Schedule'!$A$67:$M$184),('Salary Schedule'!$A$5:$M$71))),((HLOOKUP(F$15,'Salary Schedule'!$B$4:$M$5,2,FALSE))),FALSE)</f>
        <v>#N/A</v>
      </c>
      <c r="H382" s="127" t="e">
        <f>VLOOKUP(H372,(IF(OR('4.ACU Salaries '!$I$12="Casual (16.5%)",'4.ACU Salaries '!$I$12="Casual (30%)"),('Salary Schedule'!$A$67:$M$184),('Salary Schedule'!$A$5:$M$71))),((HLOOKUP(G$15,'Salary Schedule'!$B$4:$M$5,2,FALSE))),FALSE)</f>
        <v>#N/A</v>
      </c>
      <c r="I382" s="127" t="e">
        <f>VLOOKUP(I372,(IF(OR('4.ACU Salaries '!$I$12="Casual (16.5%)",'4.ACU Salaries '!$I$12="Casual (30%)"),('Salary Schedule'!$A$67:$M$184),('Salary Schedule'!$A$5:$M$71))),((HLOOKUP(H$15,'Salary Schedule'!$B$4:$M$5,2,FALSE))),FALSE)</f>
        <v>#N/A</v>
      </c>
      <c r="J382" s="127" t="e">
        <f>VLOOKUP(J372,(IF(OR('4.ACU Salaries '!$I$12="Casual (16.5%)",'4.ACU Salaries '!$I$12="Casual (30%)"),('Salary Schedule'!$A$67:$M$184),('Salary Schedule'!$A$5:$M$71))),((HLOOKUP(I$15,'Salary Schedule'!$B$4:$M$5,2,FALSE))),FALSE)</f>
        <v>#N/A</v>
      </c>
      <c r="K382" s="127" t="e">
        <f>VLOOKUP(K372,(IF(OR('4.ACU Salaries '!$I$12="Casual (16.5%)",'4.ACU Salaries '!$I$12="Casual (30%)"),('Salary Schedule'!$A$67:$M$184),('Salary Schedule'!$A$5:$M$71))),((HLOOKUP(J$15,'Salary Schedule'!$B$4:$M$5,2,FALSE))),FALSE)</f>
        <v>#N/A</v>
      </c>
      <c r="L382" s="127" t="e">
        <f>VLOOKUP(L372,(IF(OR('4.ACU Salaries '!$I$12="Casual (16.5%)",'4.ACU Salaries '!$I$12="Casual (30%)"),('Salary Schedule'!$A$67:$M$184),('Salary Schedule'!$A$5:$M$71))),((HLOOKUP(K$15,'Salary Schedule'!$B$4:$M$5,2,FALSE))),FALSE)</f>
        <v>#N/A</v>
      </c>
      <c r="O382" s="128" t="s">
        <v>133</v>
      </c>
      <c r="P382" s="127">
        <f>$P$98</f>
        <v>0</v>
      </c>
      <c r="Q382" s="127">
        <f t="shared" ref="Q382:W382" si="1083">$P$98</f>
        <v>0</v>
      </c>
      <c r="R382" s="127">
        <f t="shared" si="1083"/>
        <v>0</v>
      </c>
      <c r="S382" s="127">
        <f t="shared" si="1083"/>
        <v>0</v>
      </c>
      <c r="T382" s="127">
        <f t="shared" si="1083"/>
        <v>0</v>
      </c>
      <c r="U382" s="127">
        <f t="shared" si="1083"/>
        <v>0</v>
      </c>
      <c r="V382" s="127">
        <f t="shared" si="1083"/>
        <v>0</v>
      </c>
      <c r="W382" s="127">
        <f t="shared" si="1083"/>
        <v>0</v>
      </c>
    </row>
    <row r="383" spans="1:23" hidden="1" outlineLevel="1" x14ac:dyDescent="0.25">
      <c r="A383" s="128" t="s">
        <v>134</v>
      </c>
      <c r="B383" s="124">
        <f t="shared" ref="B383" si="1084">IF(OR(B387&lt;=$B368,$B369&lt;=B381,B387&lt;=B381),0,(IF(B387&lt;$B369,(ABS(B381-B387)),(ABS(B381-$B369)))))</f>
        <v>0</v>
      </c>
      <c r="C383" s="124">
        <f>IF(OR(C387&lt;=$B368,$B369&lt;=C381,C387&lt;=C381),0,(IF(C387&lt;$B369,(ABS(C381-C387)),(ABS(C381-$B369)))))</f>
        <v>0</v>
      </c>
      <c r="D383" s="124">
        <f t="shared" ref="D383:L383" si="1085">IF(OR(D387&lt;=$B368,$B369&lt;=D381,D387&lt;=D381),0,(IF(D387&lt;$B369,(ABS(D381-D387)),(ABS(D381-$B369)))))</f>
        <v>0</v>
      </c>
      <c r="E383" s="124">
        <f t="shared" si="1085"/>
        <v>0</v>
      </c>
      <c r="F383" s="124">
        <f t="shared" si="1085"/>
        <v>0</v>
      </c>
      <c r="G383" s="124">
        <f t="shared" si="1085"/>
        <v>0</v>
      </c>
      <c r="H383" s="124">
        <f t="shared" si="1085"/>
        <v>0</v>
      </c>
      <c r="I383" s="124">
        <f t="shared" si="1085"/>
        <v>0</v>
      </c>
      <c r="J383" s="124">
        <f t="shared" si="1085"/>
        <v>0</v>
      </c>
      <c r="K383" s="124">
        <f t="shared" si="1085"/>
        <v>0</v>
      </c>
      <c r="L383" s="124">
        <f t="shared" si="1085"/>
        <v>0</v>
      </c>
      <c r="O383" s="128" t="s">
        <v>134</v>
      </c>
      <c r="P383" s="124">
        <f t="shared" ref="P383" si="1086">IF(OR(P387&lt;=$B368,$B369&lt;=P381,P387&lt;=P381),0,(IF(P387&lt;$B369,(ABS(P381-P387)),(ABS(P381-$B369)))))</f>
        <v>0</v>
      </c>
      <c r="Q383" s="124">
        <f>IF(OR(Q387&lt;=$P368,$P369&lt;=Q381,Q387&lt;=Q381),0,(IF(Q387&lt;$P369,(ABS(Q381-Q387)),(ABS(Q381-$P369)))))</f>
        <v>0</v>
      </c>
      <c r="R383" s="124">
        <f t="shared" ref="R383:W383" si="1087">IF(OR(R387&lt;=$P368,$P369&lt;=R381,R387&lt;=R381),0,(IF(R387&lt;$P369,(ABS(R381-R387)),(ABS(R381-$P369)))))</f>
        <v>0</v>
      </c>
      <c r="S383" s="124">
        <f t="shared" si="1087"/>
        <v>0</v>
      </c>
      <c r="T383" s="124">
        <f t="shared" si="1087"/>
        <v>0</v>
      </c>
      <c r="U383" s="124">
        <f t="shared" si="1087"/>
        <v>0</v>
      </c>
      <c r="V383" s="124">
        <f t="shared" si="1087"/>
        <v>0</v>
      </c>
      <c r="W383" s="124">
        <f t="shared" si="1087"/>
        <v>0</v>
      </c>
    </row>
    <row r="384" spans="1:23" hidden="1" outlineLevel="1" x14ac:dyDescent="0.25">
      <c r="A384" s="57" t="s">
        <v>166</v>
      </c>
      <c r="B384" s="58">
        <f>IFERROR(((B382/B$18*B383)),0)</f>
        <v>0</v>
      </c>
      <c r="C384" s="58">
        <f>IFERROR(((C382/C$18*C383)),0)</f>
        <v>0</v>
      </c>
      <c r="D384" s="58">
        <f t="shared" ref="D384:L384" si="1088">IFERROR(((D382/D$18*D383)),0)</f>
        <v>0</v>
      </c>
      <c r="E384" s="58">
        <f t="shared" si="1088"/>
        <v>0</v>
      </c>
      <c r="F384" s="58">
        <f t="shared" si="1088"/>
        <v>0</v>
      </c>
      <c r="G384" s="58">
        <f t="shared" si="1088"/>
        <v>0</v>
      </c>
      <c r="H384" s="58">
        <f t="shared" si="1088"/>
        <v>0</v>
      </c>
      <c r="I384" s="58">
        <f t="shared" si="1088"/>
        <v>0</v>
      </c>
      <c r="J384" s="58">
        <f t="shared" si="1088"/>
        <v>0</v>
      </c>
      <c r="K384" s="58">
        <f t="shared" si="1088"/>
        <v>0</v>
      </c>
      <c r="L384" s="58">
        <f t="shared" si="1088"/>
        <v>0</v>
      </c>
      <c r="O384" s="57" t="s">
        <v>166</v>
      </c>
      <c r="P384" s="58">
        <f>IF(P383&lt;&gt;0,P382,0)</f>
        <v>0</v>
      </c>
      <c r="Q384" s="58">
        <f>IF(Q383&lt;&gt;0,Q382,0)</f>
        <v>0</v>
      </c>
      <c r="R384" s="58">
        <f t="shared" ref="R384" si="1089">IF(R383&lt;&gt;0,R382,0)</f>
        <v>0</v>
      </c>
      <c r="S384" s="58">
        <f t="shared" ref="S384" si="1090">IF(S383&lt;&gt;0,S382,0)</f>
        <v>0</v>
      </c>
      <c r="T384" s="58">
        <f t="shared" ref="T384" si="1091">IF(T383&lt;&gt;0,T382,0)</f>
        <v>0</v>
      </c>
      <c r="U384" s="58">
        <f t="shared" ref="U384" si="1092">IF(U383&lt;&gt;0,U382,0)</f>
        <v>0</v>
      </c>
      <c r="V384" s="58">
        <f t="shared" ref="V384" si="1093">IF(V383&lt;&gt;0,V382,0)</f>
        <v>0</v>
      </c>
      <c r="W384" s="58">
        <f t="shared" ref="W384" si="1094">IF(W383&lt;&gt;0,W382,0)</f>
        <v>0</v>
      </c>
    </row>
    <row r="385" spans="1:23" hidden="1" outlineLevel="1" x14ac:dyDescent="0.25">
      <c r="A385" s="57" t="s">
        <v>165</v>
      </c>
      <c r="B385" s="58">
        <f>IF(B384=0,0,(IF(AND((((B384/26.089)*2)*0.175)&lt;1370.3),((B384/26.089)*2)*0.175,1370.3)))/2</f>
        <v>0</v>
      </c>
      <c r="C385" s="58">
        <f t="shared" ref="C385" si="1095">IF(C384=0,0,(IF(AND((((C384/26.089)*2)*0.175)&lt;1370.3),((C384/26.089)*2)*0.175,1370.3)))/2</f>
        <v>0</v>
      </c>
      <c r="D385" s="58">
        <f t="shared" ref="D385" si="1096">IF(D384=0,0,(IF(AND((((D384/26.089)*2)*0.175)&lt;1370.3),((D384/26.089)*2)*0.175,1370.3)))/2</f>
        <v>0</v>
      </c>
      <c r="E385" s="58">
        <f t="shared" ref="E385" si="1097">IF(E384=0,0,(IF(AND((((E384/26.089)*2)*0.175)&lt;1370.3),((E384/26.089)*2)*0.175,1370.3)))/2</f>
        <v>0</v>
      </c>
      <c r="F385" s="58">
        <f t="shared" ref="F385" si="1098">IF(F384=0,0,(IF(AND((((F384/26.089)*2)*0.175)&lt;1370.3),((F384/26.089)*2)*0.175,1370.3)))/2</f>
        <v>0</v>
      </c>
      <c r="G385" s="58">
        <f t="shared" ref="G385" si="1099">IF(G384=0,0,(IF(AND((((G384/26.089)*2)*0.175)&lt;1370.3),((G384/26.089)*2)*0.175,1370.3)))/2</f>
        <v>0</v>
      </c>
      <c r="H385" s="58">
        <f t="shared" ref="H385" si="1100">IF(H384=0,0,(IF(AND((((H384/26.089)*2)*0.175)&lt;1370.3),((H384/26.089)*2)*0.175,1370.3)))/2</f>
        <v>0</v>
      </c>
      <c r="I385" s="58">
        <f t="shared" ref="I385" si="1101">IF(I384=0,0,(IF(AND((((I384/26.089)*2)*0.175)&lt;1370.3),((I384/26.089)*2)*0.175,1370.3)))/2</f>
        <v>0</v>
      </c>
      <c r="J385" s="58">
        <f t="shared" ref="J385" si="1102">IF(J384=0,0,(IF(AND((((J384/26.089)*2)*0.175)&lt;1370.3),((J384/26.089)*2)*0.175,1370.3)))/2</f>
        <v>0</v>
      </c>
      <c r="K385" s="58">
        <f t="shared" ref="K385" si="1103">IF(K384=0,0,(IF(AND((((K384/26.089)*2)*0.175)&lt;1370.3),((K384/26.089)*2)*0.175,1370.3)))/2</f>
        <v>0</v>
      </c>
      <c r="L385" s="58">
        <f t="shared" ref="L385" si="1104">IF(L384=0,0,(IF(AND((((L384/26.089)*2)*0.175)&lt;1370.3),((L384/26.089)*2)*0.175,1370.3)))/2</f>
        <v>0</v>
      </c>
      <c r="O385" s="57" t="s">
        <v>165</v>
      </c>
      <c r="P385" s="58"/>
      <c r="Q385" s="58"/>
      <c r="R385" s="58"/>
      <c r="S385" s="58"/>
      <c r="T385" s="58"/>
      <c r="U385" s="58"/>
      <c r="V385" s="58"/>
      <c r="W385" s="58"/>
    </row>
    <row r="386" spans="1:23" hidden="1" outlineLevel="1" x14ac:dyDescent="0.25">
      <c r="A386" s="128"/>
      <c r="B386" s="129"/>
      <c r="C386" s="129"/>
      <c r="D386" s="129"/>
      <c r="E386" s="129"/>
      <c r="F386" s="129"/>
      <c r="G386" s="129"/>
      <c r="H386" s="129"/>
      <c r="I386" s="129"/>
      <c r="J386" s="129"/>
      <c r="K386" s="129"/>
      <c r="L386" s="129"/>
      <c r="O386" s="128"/>
      <c r="P386" s="129"/>
      <c r="Q386" s="129"/>
      <c r="R386" s="129"/>
      <c r="S386" s="129"/>
      <c r="T386" s="129"/>
      <c r="U386" s="129"/>
      <c r="V386" s="129"/>
      <c r="W386" s="129"/>
    </row>
    <row r="387" spans="1:23" hidden="1" outlineLevel="1" x14ac:dyDescent="0.25">
      <c r="A387" s="128" t="s">
        <v>187</v>
      </c>
      <c r="B387" s="125">
        <f>IF(B375&lt;=((DATE(YEAR(B368),7,1))),(DATE(YEAR(B381),MONTH($B$16),DAY($B$16))),(DATE(YEAR(B381)+1,MONTH($B$16),DAY($B$16))))</f>
        <v>43283</v>
      </c>
      <c r="C387" s="125">
        <f t="shared" ref="C387" si="1105">(DATE(YEAR(B387)+1,MONTH(B387),DAY(B387)))</f>
        <v>43648</v>
      </c>
      <c r="D387" s="125">
        <f t="shared" ref="D387" si="1106">(DATE(YEAR(C387)+1,MONTH(C387),DAY(C387)))</f>
        <v>44014</v>
      </c>
      <c r="E387" s="125">
        <f t="shared" ref="E387" si="1107">(DATE(YEAR(D387)+1,MONTH(D387),DAY(D387)))</f>
        <v>44379</v>
      </c>
      <c r="F387" s="125">
        <f t="shared" ref="F387" si="1108">(DATE(YEAR(E387)+1,MONTH(E387),DAY(E387)))</f>
        <v>44744</v>
      </c>
      <c r="G387" s="125">
        <f t="shared" ref="G387" si="1109">(DATE(YEAR(F387)+1,MONTH(F387),DAY(F387)))</f>
        <v>45109</v>
      </c>
      <c r="H387" s="125">
        <f t="shared" ref="H387" si="1110">(DATE(YEAR(G387)+1,MONTH(G387),DAY(G387)))</f>
        <v>45475</v>
      </c>
      <c r="I387" s="125">
        <f t="shared" ref="I387" si="1111">(DATE(YEAR(H387)+1,MONTH(H387),DAY(H387)))</f>
        <v>45840</v>
      </c>
      <c r="J387" s="125">
        <f t="shared" ref="J387" si="1112">(DATE(YEAR(I387)+1,MONTH(I387),DAY(I387)))</f>
        <v>46205</v>
      </c>
      <c r="K387" s="125">
        <f t="shared" ref="K387" si="1113">(DATE(YEAR(J387)+1,MONTH(J387),DAY(J387)))</f>
        <v>46570</v>
      </c>
      <c r="L387" s="125">
        <f t="shared" ref="L387" si="1114">(DATE(YEAR(K387)+1,MONTH(K387),DAY(K387)))</f>
        <v>46936</v>
      </c>
      <c r="O387" s="128" t="s">
        <v>187</v>
      </c>
      <c r="P387" s="125">
        <f>IF(P375&lt;=((DATE(YEAR(P368),7,1))),(DATE(YEAR(P381),MONTH($B$16),DAY($B$16))),(DATE(YEAR(P381)+1,MONTH($B$16),DAY($B$16))))</f>
        <v>43283</v>
      </c>
      <c r="Q387" s="125">
        <f t="shared" ref="Q387" si="1115">(DATE(YEAR(P387)+1,MONTH(P387),DAY(P387)))</f>
        <v>43648</v>
      </c>
      <c r="R387" s="125">
        <f t="shared" ref="R387" si="1116">(DATE(YEAR(Q387)+1,MONTH(Q387),DAY(Q387)))</f>
        <v>44014</v>
      </c>
      <c r="S387" s="125">
        <f t="shared" ref="S387" si="1117">(DATE(YEAR(R387)+1,MONTH(R387),DAY(R387)))</f>
        <v>44379</v>
      </c>
      <c r="T387" s="125">
        <f t="shared" ref="T387" si="1118">(DATE(YEAR(S387)+1,MONTH(S387),DAY(S387)))</f>
        <v>44744</v>
      </c>
      <c r="U387" s="125">
        <f t="shared" ref="U387" si="1119">(DATE(YEAR(T387)+1,MONTH(T387),DAY(T387)))</f>
        <v>45109</v>
      </c>
      <c r="V387" s="125">
        <f t="shared" ref="V387" si="1120">(DATE(YEAR(U387)+1,MONTH(U387),DAY(U387)))</f>
        <v>45475</v>
      </c>
      <c r="W387" s="125">
        <f t="shared" ref="W387" si="1121">(DATE(YEAR(V387)+1,MONTH(V387),DAY(V387)))</f>
        <v>45840</v>
      </c>
    </row>
    <row r="388" spans="1:23" hidden="1" outlineLevel="1" x14ac:dyDescent="0.25">
      <c r="A388" s="128" t="s">
        <v>133</v>
      </c>
      <c r="B388" s="127" t="e">
        <f>VLOOKUP((IF(B381&lt;B387,B372,B372)),(IF('4.ACU Salaries '!I324="Casual (16.5%)",('Salary Schedule'!$A$67:$I$184),('Salary Schedule'!$A$4:$I$64))),(HLOOKUP('6. Staff Calculations'!B$15,'Salary Schedule'!$B$4:$I$5,2,FALSE)),FALSE)*1.03</f>
        <v>#N/A</v>
      </c>
      <c r="C388" s="127" t="e">
        <f>VLOOKUP((IF(C381&lt;C387,C372,B372)),(IF(OR('4.ACU Salaries '!$I$12="Casual (16.5%)",'4.ACU Salaries '!$I$12="Casual (30%)"),('Salary Schedule'!$A$67:$I$184),('Salary Schedule'!$A$5:$I$64))),(HLOOKUP('6. Staff Calculations'!C$15,'Salary Schedule'!$B$4:$I$5,2,FALSE)),FALSE)</f>
        <v>#N/A</v>
      </c>
      <c r="D388" s="127" t="e">
        <f>VLOOKUP((IF(D381&lt;D387,D372,C372)),(IF(OR('4.ACU Salaries '!$I$12="Casual (16.5%)",'4.ACU Salaries '!$I$12="Casual (30%)"),('Salary Schedule'!$A$67:$I$184),('Salary Schedule'!$A$5:$I$64))),(HLOOKUP('6. Staff Calculations'!D$15,'Salary Schedule'!$B$4:$I$5,2,FALSE)),FALSE)</f>
        <v>#N/A</v>
      </c>
      <c r="E388" s="127" t="e">
        <f>VLOOKUP((IF(E381&lt;E387,E372,D372)),(IF(OR('4.ACU Salaries '!$I$12="Casual (16.5%)",'4.ACU Salaries '!$I$12="Casual (30%)"),('Salary Schedule'!$A$67:$I$184),('Salary Schedule'!$A$5:$I$64))),(HLOOKUP('6. Staff Calculations'!E$15,'Salary Schedule'!$B$4:$I$5,2,FALSE)),FALSE)</f>
        <v>#N/A</v>
      </c>
      <c r="F388" s="127" t="e">
        <f>VLOOKUP((IF(F381&lt;F387,F372,E372)),(IF(OR('4.ACU Salaries '!$I$12="Casual (16.5%)",'4.ACU Salaries '!$I$12="Casual (30%)"),('Salary Schedule'!$A$67:$I$184),('Salary Schedule'!$A$5:$I$64))),(HLOOKUP('6. Staff Calculations'!F$15,'Salary Schedule'!$B$4:$I$5,2,FALSE)),FALSE)</f>
        <v>#N/A</v>
      </c>
      <c r="G388" s="127" t="e">
        <f>VLOOKUP((IF(G381&lt;G387,G372,F372)),(IF(OR('4.ACU Salaries '!$I$12="Casual (16.5%)",'4.ACU Salaries '!$I$12="Casual (30%)"),('Salary Schedule'!$A$67:$M$184),('Salary Schedule'!$A$5:$M$64))),(HLOOKUP('6. Staff Calculations'!G$15,'Salary Schedule'!$B$4:$M$5,2,FALSE)),FALSE)</f>
        <v>#N/A</v>
      </c>
      <c r="H388" s="127" t="e">
        <f>VLOOKUP((IF(H381&lt;H387,H372,G372)),(IF(OR('4.ACU Salaries '!$I$12="Casual (16.5%)",'4.ACU Salaries '!$I$12="Casual (30%)"),('Salary Schedule'!$A$67:$M$184),('Salary Schedule'!$A$5:$M$64))),(HLOOKUP('6. Staff Calculations'!H$15,'Salary Schedule'!$B$4:$M$5,2,FALSE)),FALSE)</f>
        <v>#N/A</v>
      </c>
      <c r="I388" s="127" t="e">
        <f>VLOOKUP((IF(I381&lt;I387,I372,H372)),(IF(OR('4.ACU Salaries '!$I$12="Casual (16.5%)",'4.ACU Salaries '!$I$12="Casual (30%)"),('Salary Schedule'!$A$67:$M$184),('Salary Schedule'!$A$5:$M$64))),(HLOOKUP('6. Staff Calculations'!I$15,'Salary Schedule'!$B$4:$M$5,2,FALSE)),FALSE)</f>
        <v>#N/A</v>
      </c>
      <c r="J388" s="127" t="e">
        <f>VLOOKUP((IF(J381&lt;J387,J372,I372)),(IF(OR('4.ACU Salaries '!$I$12="Casual (16.5%)",'4.ACU Salaries '!$I$12="Casual (30%)"),('Salary Schedule'!$A$67:$M$184),('Salary Schedule'!$A$5:$M$64))),(HLOOKUP('6. Staff Calculations'!J$15,'Salary Schedule'!$B$4:$M$5,2,FALSE)),FALSE)</f>
        <v>#N/A</v>
      </c>
      <c r="K388" s="127" t="e">
        <f>VLOOKUP((IF(K381&lt;K387,K372,J372)),(IF(OR('4.ACU Salaries '!$I$12="Casual (16.5%)",'4.ACU Salaries '!$I$12="Casual (30%)"),('Salary Schedule'!$A$67:$M$184),('Salary Schedule'!$A$5:$M$64))),(HLOOKUP('6. Staff Calculations'!K$15,'Salary Schedule'!$B$4:$M$5,2,FALSE)),FALSE)</f>
        <v>#N/A</v>
      </c>
      <c r="L388" s="127" t="e">
        <f>VLOOKUP((IF(L381&lt;L387,L372,K372)),(IF(OR('4.ACU Salaries '!$I$12="Casual (16.5%)",'4.ACU Salaries '!$I$12="Casual (30%)"),('Salary Schedule'!$A$67:$M$184),('Salary Schedule'!$A$5:$M$64))),(HLOOKUP('6. Staff Calculations'!L$15,'Salary Schedule'!$B$4:$M$5,2,FALSE)),FALSE)</f>
        <v>#N/A</v>
      </c>
      <c r="O388" s="128" t="s">
        <v>133</v>
      </c>
      <c r="P388" s="127"/>
      <c r="Q388" s="127"/>
      <c r="R388" s="127"/>
      <c r="S388" s="127"/>
      <c r="T388" s="127"/>
      <c r="U388" s="127"/>
      <c r="V388" s="127"/>
      <c r="W388" s="127"/>
    </row>
    <row r="389" spans="1:23" hidden="1" outlineLevel="1" x14ac:dyDescent="0.25">
      <c r="A389" s="128" t="s">
        <v>134</v>
      </c>
      <c r="B389" s="124">
        <f t="shared" ref="B389" si="1122">IF(OR(B387&lt;=$B368,$B369&lt;=B387),0,(IF(B393&lt;$B369,(IF(B393&lt;=B387,(ABS(B387-B399)),(ABS(B387-B393)))),(ABS(B387-$B369)))))</f>
        <v>0</v>
      </c>
      <c r="C389" s="124">
        <f>IF(OR(C387&lt;=$B368,$B369&lt;=C387),0,(IF(C393&lt;$B369,(IF(C393&lt;=C387,(ABS(C387-C399)),(ABS(C387-C393)))),(ABS(C387-$B369)))))</f>
        <v>0</v>
      </c>
      <c r="D389" s="124">
        <f t="shared" ref="D389:L389" si="1123">IF(OR(D387&lt;=$B368,$B369&lt;=D387),0,(IF(D393&lt;$B369,(IF(D393&lt;=D387,(ABS(D387-D399)),(ABS(D387-D393)))),(ABS(D387-$B369)))))</f>
        <v>0</v>
      </c>
      <c r="E389" s="124">
        <f t="shared" si="1123"/>
        <v>0</v>
      </c>
      <c r="F389" s="124">
        <f t="shared" si="1123"/>
        <v>0</v>
      </c>
      <c r="G389" s="124">
        <f t="shared" si="1123"/>
        <v>0</v>
      </c>
      <c r="H389" s="124">
        <f t="shared" si="1123"/>
        <v>0</v>
      </c>
      <c r="I389" s="124">
        <f t="shared" si="1123"/>
        <v>0</v>
      </c>
      <c r="J389" s="124">
        <f t="shared" si="1123"/>
        <v>0</v>
      </c>
      <c r="K389" s="124">
        <f t="shared" si="1123"/>
        <v>0</v>
      </c>
      <c r="L389" s="124">
        <f t="shared" si="1123"/>
        <v>0</v>
      </c>
      <c r="O389" s="128" t="s">
        <v>134</v>
      </c>
      <c r="P389" s="124"/>
      <c r="Q389" s="124"/>
      <c r="R389" s="124"/>
      <c r="S389" s="124"/>
      <c r="T389" s="124"/>
      <c r="U389" s="124"/>
      <c r="V389" s="124"/>
      <c r="W389" s="124"/>
    </row>
    <row r="390" spans="1:23" hidden="1" outlineLevel="1" x14ac:dyDescent="0.25">
      <c r="A390" s="57" t="s">
        <v>166</v>
      </c>
      <c r="B390" s="58">
        <f t="shared" ref="B390" si="1124">IFERROR(((B388/B$18*B389)),0)</f>
        <v>0</v>
      </c>
      <c r="C390" s="58">
        <f>IFERROR(((C388/C$18*C389)),0)</f>
        <v>0</v>
      </c>
      <c r="D390" s="58">
        <f t="shared" ref="D390:L390" si="1125">IFERROR(((D388/D$18*D389)),0)</f>
        <v>0</v>
      </c>
      <c r="E390" s="58">
        <f t="shared" si="1125"/>
        <v>0</v>
      </c>
      <c r="F390" s="58">
        <f t="shared" si="1125"/>
        <v>0</v>
      </c>
      <c r="G390" s="58">
        <f t="shared" si="1125"/>
        <v>0</v>
      </c>
      <c r="H390" s="58">
        <f t="shared" si="1125"/>
        <v>0</v>
      </c>
      <c r="I390" s="58">
        <f t="shared" si="1125"/>
        <v>0</v>
      </c>
      <c r="J390" s="58">
        <f t="shared" si="1125"/>
        <v>0</v>
      </c>
      <c r="K390" s="58">
        <f t="shared" si="1125"/>
        <v>0</v>
      </c>
      <c r="L390" s="58">
        <f t="shared" si="1125"/>
        <v>0</v>
      </c>
      <c r="O390" s="57" t="s">
        <v>166</v>
      </c>
      <c r="P390" s="58"/>
      <c r="Q390" s="58"/>
      <c r="R390" s="58"/>
      <c r="S390" s="58"/>
      <c r="T390" s="58"/>
      <c r="U390" s="58"/>
      <c r="V390" s="58"/>
      <c r="W390" s="58"/>
    </row>
    <row r="391" spans="1:23" hidden="1" outlineLevel="1" x14ac:dyDescent="0.25">
      <c r="A391" s="57" t="s">
        <v>165</v>
      </c>
      <c r="B391" s="58">
        <f>IF(B390=0,0,(IF(AND((((B390/26.089)*2)*0.175)&lt;1370.3),((B390/26.089)*2)*0.175,1370.3)))/2</f>
        <v>0</v>
      </c>
      <c r="C391" s="58">
        <f t="shared" ref="C391" si="1126">IF(C390=0,0,(IF(AND((((C390/26.089)*2)*0.175)&lt;1370.3),((C390/26.089)*2)*0.175,1370.3)))/2</f>
        <v>0</v>
      </c>
      <c r="D391" s="58">
        <f t="shared" ref="D391" si="1127">IF(D390=0,0,(IF(AND((((D390/26.089)*2)*0.175)&lt;1370.3),((D390/26.089)*2)*0.175,1370.3)))/2</f>
        <v>0</v>
      </c>
      <c r="E391" s="58">
        <f t="shared" ref="E391" si="1128">IF(E390=0,0,(IF(AND((((E390/26.089)*2)*0.175)&lt;1370.3),((E390/26.089)*2)*0.175,1370.3)))/2</f>
        <v>0</v>
      </c>
      <c r="F391" s="58">
        <f t="shared" ref="F391" si="1129">IF(F390=0,0,(IF(AND((((F390/26.089)*2)*0.175)&lt;1370.3),((F390/26.089)*2)*0.175,1370.3)))/2</f>
        <v>0</v>
      </c>
      <c r="G391" s="58">
        <f t="shared" ref="G391" si="1130">IF(G390=0,0,(IF(AND((((G390/26.089)*2)*0.175)&lt;1370.3),((G390/26.089)*2)*0.175,1370.3)))/2</f>
        <v>0</v>
      </c>
      <c r="H391" s="58">
        <f t="shared" ref="H391" si="1131">IF(H390=0,0,(IF(AND((((H390/26.089)*2)*0.175)&lt;1370.3),((H390/26.089)*2)*0.175,1370.3)))/2</f>
        <v>0</v>
      </c>
      <c r="I391" s="58">
        <f t="shared" ref="I391" si="1132">IF(I390=0,0,(IF(AND((((I390/26.089)*2)*0.175)&lt;1370.3),((I390/26.089)*2)*0.175,1370.3)))/2</f>
        <v>0</v>
      </c>
      <c r="J391" s="58">
        <f t="shared" ref="J391" si="1133">IF(J390=0,0,(IF(AND((((J390/26.089)*2)*0.175)&lt;1370.3),((J390/26.089)*2)*0.175,1370.3)))/2</f>
        <v>0</v>
      </c>
      <c r="K391" s="58">
        <f t="shared" ref="K391" si="1134">IF(K390=0,0,(IF(AND((((K390/26.089)*2)*0.175)&lt;1370.3),((K390/26.089)*2)*0.175,1370.3)))/2</f>
        <v>0</v>
      </c>
      <c r="L391" s="58">
        <f t="shared" ref="L391" si="1135">IF(L390=0,0,(IF(AND((((L390/26.089)*2)*0.175)&lt;1370.3),((L390/26.089)*2)*0.175,1370.3)))/2</f>
        <v>0</v>
      </c>
      <c r="O391" s="57" t="s">
        <v>165</v>
      </c>
      <c r="P391" s="58"/>
      <c r="Q391" s="58"/>
      <c r="R391" s="58"/>
      <c r="S391" s="58"/>
      <c r="T391" s="58"/>
      <c r="U391" s="58"/>
      <c r="V391" s="58"/>
      <c r="W391" s="58"/>
    </row>
    <row r="392" spans="1:23" hidden="1" outlineLevel="1" x14ac:dyDescent="0.25">
      <c r="A392" s="128"/>
      <c r="B392" s="127"/>
      <c r="C392" s="127"/>
      <c r="D392" s="127"/>
      <c r="E392" s="127"/>
      <c r="F392" s="127"/>
      <c r="G392" s="127"/>
      <c r="H392" s="127"/>
      <c r="I392" s="127"/>
      <c r="J392" s="127"/>
      <c r="K392" s="127"/>
      <c r="L392" s="127"/>
      <c r="O392" s="128"/>
      <c r="P392" s="127"/>
      <c r="Q392" s="127"/>
      <c r="R392" s="127"/>
      <c r="S392" s="127"/>
      <c r="T392" s="127"/>
      <c r="U392" s="127"/>
      <c r="V392" s="127"/>
      <c r="W392" s="127"/>
    </row>
    <row r="393" spans="1:23" hidden="1" outlineLevel="1" x14ac:dyDescent="0.25">
      <c r="A393" s="128" t="s">
        <v>135</v>
      </c>
      <c r="B393" s="125">
        <f t="shared" ref="B393:L393" si="1136">B381</f>
        <v>43100</v>
      </c>
      <c r="C393" s="125">
        <f t="shared" si="1136"/>
        <v>43100</v>
      </c>
      <c r="D393" s="125">
        <f t="shared" si="1136"/>
        <v>43100</v>
      </c>
      <c r="E393" s="125">
        <f t="shared" si="1136"/>
        <v>43100</v>
      </c>
      <c r="F393" s="125">
        <f t="shared" si="1136"/>
        <v>43100</v>
      </c>
      <c r="G393" s="125">
        <f t="shared" si="1136"/>
        <v>43100</v>
      </c>
      <c r="H393" s="125">
        <f t="shared" si="1136"/>
        <v>43100</v>
      </c>
      <c r="I393" s="125">
        <f t="shared" si="1136"/>
        <v>43100</v>
      </c>
      <c r="J393" s="125">
        <f t="shared" si="1136"/>
        <v>43100</v>
      </c>
      <c r="K393" s="125">
        <f t="shared" si="1136"/>
        <v>43100</v>
      </c>
      <c r="L393" s="125">
        <f t="shared" si="1136"/>
        <v>43100</v>
      </c>
      <c r="O393" s="128" t="s">
        <v>135</v>
      </c>
      <c r="P393" s="125">
        <f t="shared" ref="P393:W393" si="1137">P381</f>
        <v>43100</v>
      </c>
      <c r="Q393" s="125">
        <f t="shared" si="1137"/>
        <v>43100</v>
      </c>
      <c r="R393" s="125">
        <f t="shared" si="1137"/>
        <v>43100</v>
      </c>
      <c r="S393" s="125">
        <f t="shared" si="1137"/>
        <v>43100</v>
      </c>
      <c r="T393" s="125">
        <f t="shared" si="1137"/>
        <v>43100</v>
      </c>
      <c r="U393" s="125">
        <f t="shared" si="1137"/>
        <v>43100</v>
      </c>
      <c r="V393" s="125">
        <f t="shared" si="1137"/>
        <v>43100</v>
      </c>
      <c r="W393" s="125">
        <f t="shared" si="1137"/>
        <v>43100</v>
      </c>
    </row>
    <row r="394" spans="1:23" hidden="1" outlineLevel="1" x14ac:dyDescent="0.25">
      <c r="A394" s="128" t="s">
        <v>133</v>
      </c>
      <c r="B394" s="127" t="e">
        <f>B388</f>
        <v>#N/A</v>
      </c>
      <c r="C394" s="127" t="e">
        <f>VLOOKUP(C372,(IF(OR('4.ACU Salaries '!$I$12="Casual (16.5%)",'4.ACU Salaries '!$I$12="Casual (30%)"),('Salary Schedule'!$A$67:$I$184),('Salary Schedule'!$A$5:$I$64))),((HLOOKUP(C$15,'Salary Schedule'!$B$4:$I$5,2,FALSE))),FALSE)</f>
        <v>#N/A</v>
      </c>
      <c r="D394" s="127" t="e">
        <f>VLOOKUP(D372,(IF(OR('4.ACU Salaries '!$I$12="Casual (16.5%)",'4.ACU Salaries '!$I$12="Casual (30%)"),('Salary Schedule'!$A$67:$I$184),('Salary Schedule'!$A$5:$I$64))),((HLOOKUP(D$15,'Salary Schedule'!$B$4:$I$5,2,FALSE))),FALSE)</f>
        <v>#N/A</v>
      </c>
      <c r="E394" s="127" t="e">
        <f>VLOOKUP(E372,(IF(OR('4.ACU Salaries '!$I$12="Casual (16.5%)",'4.ACU Salaries '!$I$12="Casual (30%)"),('Salary Schedule'!$A$67:$I$184),('Salary Schedule'!$A$5:$I$64))),((HLOOKUP(E$15,'Salary Schedule'!$B$4:$I$5,2,FALSE))),FALSE)</f>
        <v>#N/A</v>
      </c>
      <c r="F394" s="127" t="e">
        <f>VLOOKUP(F372,(IF(OR('4.ACU Salaries '!$I$12="Casual (16.5%)",'4.ACU Salaries '!$I$12="Casual (30%)"),('Salary Schedule'!$A$67:$I$184),('Salary Schedule'!$A$5:$I$64))),((HLOOKUP(F$15,'Salary Schedule'!$B$4:$I$5,2,FALSE))),FALSE)</f>
        <v>#N/A</v>
      </c>
      <c r="G394" s="127" t="e">
        <f>VLOOKUP(G372,(IF(OR('4.ACU Salaries '!$I$12="Casual (16.5%)",'4.ACU Salaries '!$I$12="Casual (30%)"),('Salary Schedule'!$A$67:$M$184),('Salary Schedule'!$A$5:$M$64))),((HLOOKUP(G$15,'Salary Schedule'!$B$4:$M$5,2,FALSE))),FALSE)</f>
        <v>#N/A</v>
      </c>
      <c r="H394" s="127" t="e">
        <f>VLOOKUP(H372,(IF(OR('4.ACU Salaries '!$I$12="Casual (16.5%)",'4.ACU Salaries '!$I$12="Casual (30%)"),('Salary Schedule'!$A$67:$M$184),('Salary Schedule'!$A$5:$M$64))),((HLOOKUP(H$15,'Salary Schedule'!$B$4:$M$5,2,FALSE))),FALSE)</f>
        <v>#N/A</v>
      </c>
      <c r="I394" s="127" t="e">
        <f>VLOOKUP(I372,(IF(OR('4.ACU Salaries '!$I$12="Casual (16.5%)",'4.ACU Salaries '!$I$12="Casual (30%)"),('Salary Schedule'!$A$67:$M$184),('Salary Schedule'!$A$5:$M$64))),((HLOOKUP(I$15,'Salary Schedule'!$B$4:$M$5,2,FALSE))),FALSE)</f>
        <v>#N/A</v>
      </c>
      <c r="J394" s="127" t="e">
        <f>VLOOKUP(J372,(IF(OR('4.ACU Salaries '!$I$12="Casual (16.5%)",'4.ACU Salaries '!$I$12="Casual (30%)"),('Salary Schedule'!$A$67:$M$184),('Salary Schedule'!$A$5:$M$64))),((HLOOKUP(J$15,'Salary Schedule'!$B$4:$M$5,2,FALSE))),FALSE)</f>
        <v>#N/A</v>
      </c>
      <c r="K394" s="127" t="e">
        <f>VLOOKUP(K372,(IF(OR('4.ACU Salaries '!$I$12="Casual (16.5%)",'4.ACU Salaries '!$I$12="Casual (30%)"),('Salary Schedule'!$A$67:$M$184),('Salary Schedule'!$A$5:$M$64))),((HLOOKUP(K$15,'Salary Schedule'!$B$4:$M$5,2,FALSE))),FALSE)</f>
        <v>#N/A</v>
      </c>
      <c r="L394" s="127" t="e">
        <f>VLOOKUP(L372,(IF(OR('4.ACU Salaries '!$I$12="Casual (16.5%)",'4.ACU Salaries '!$I$12="Casual (30%)"),('Salary Schedule'!$A$67:$M$184),('Salary Schedule'!$A$5:$M$64))),((HLOOKUP(L$15,'Salary Schedule'!$B$4:$M$5,2,FALSE))),FALSE)</f>
        <v>#N/A</v>
      </c>
      <c r="O394" s="128" t="s">
        <v>133</v>
      </c>
      <c r="P394" s="127"/>
      <c r="Q394" s="127"/>
      <c r="R394" s="127"/>
      <c r="S394" s="127"/>
      <c r="T394" s="127"/>
      <c r="U394" s="127"/>
      <c r="V394" s="127"/>
      <c r="W394" s="127"/>
    </row>
    <row r="395" spans="1:23" hidden="1" outlineLevel="1" x14ac:dyDescent="0.25">
      <c r="A395" s="128" t="s">
        <v>134</v>
      </c>
      <c r="B395" s="124">
        <f>IF(OR(B393&lt;B387,B393&lt;$B368,$B369&lt;=B393),0,(IF(B399&gt;$B369,(ABS(B393-$B369)),IF(B399&lt;C387,(ABS(B393-B399)),(ABS(B393-C387))))))</f>
        <v>0</v>
      </c>
      <c r="C395" s="124">
        <f t="shared" ref="C395" si="1138">IF(OR(C393&lt;C387,C393&lt;$B368,$B369&lt;=C393),0,(IF(C399&gt;$B369,(ABS(C393-$B369)),IF(C399&lt;D387,(ABS(C393-C399)),(ABS(C393-D387))))))</f>
        <v>0</v>
      </c>
      <c r="D395" s="124">
        <f t="shared" ref="D395" si="1139">IF(OR(D393&lt;D387,D393&lt;$B368,$B369&lt;=D393),0,(IF(D399&gt;$B369,(ABS(D393-$B369)),IF(D399&lt;E387,(ABS(D393-D399)),(ABS(D393-E387))))))</f>
        <v>0</v>
      </c>
      <c r="E395" s="124">
        <f t="shared" ref="E395" si="1140">IF(OR(E393&lt;E387,E393&lt;$B368,$B369&lt;=E393),0,(IF(E399&gt;$B369,(ABS(E393-$B369)),IF(E399&lt;F387,(ABS(E393-E399)),(ABS(E393-F387))))))</f>
        <v>0</v>
      </c>
      <c r="F395" s="124">
        <f t="shared" ref="F395" si="1141">IF(OR(F393&lt;F387,F393&lt;$B368,$B369&lt;=F393),0,(IF(F399&gt;$B369,(ABS(F393-$B369)),IF(F399&lt;G387,(ABS(F393-F399)),(ABS(F393-G387))))))</f>
        <v>0</v>
      </c>
      <c r="G395" s="124">
        <f t="shared" ref="G395" si="1142">IF(OR(G393&lt;G387,G393&lt;$B368,$B369&lt;=G393),0,(IF(G399&gt;$B369,(ABS(G393-$B369)),IF(G399&lt;H387,(ABS(G393-G399)),(ABS(G393-H387))))))</f>
        <v>0</v>
      </c>
      <c r="H395" s="124">
        <f t="shared" ref="H395" si="1143">IF(OR(H393&lt;H387,H393&lt;$B368,$B369&lt;=H393),0,(IF(H399&gt;$B369,(ABS(H393-$B369)),IF(H399&lt;I387,(ABS(H393-H399)),(ABS(H393-I387))))))</f>
        <v>0</v>
      </c>
      <c r="I395" s="124">
        <f t="shared" ref="I395" si="1144">IF(OR(I393&lt;I387,I393&lt;$B368,$B369&lt;=I393),0,(IF(I399&gt;$B369,(ABS(I393-$B369)),IF(I399&lt;J387,(ABS(I393-I399)),(ABS(I393-J387))))))</f>
        <v>0</v>
      </c>
      <c r="J395" s="124">
        <f t="shared" ref="J395" si="1145">IF(OR(J393&lt;J387,J393&lt;$B368,$B369&lt;=J393),0,(IF(J399&gt;$B369,(ABS(J393-$B369)),IF(J399&lt;K387,(ABS(J393-J399)),(ABS(J393-K387))))))</f>
        <v>0</v>
      </c>
      <c r="K395" s="124">
        <f t="shared" ref="K395" si="1146">IF(OR(K393&lt;K387,K393&lt;$B368,$B369&lt;=K393),0,(IF(K399&gt;$B369,(ABS(K393-$B369)),IF(K399&lt;L387,(ABS(K393-K399)),(ABS(K393-L387))))))</f>
        <v>0</v>
      </c>
      <c r="L395" s="124">
        <f t="shared" ref="L395" si="1147">IF(OR(L393&lt;L387,L393&lt;$B368,$B369&lt;=L393),0,(IF(L399&gt;$B369,(ABS(L393-$B369)),IF(L399&lt;M387,(ABS(L393-L399)),(ABS(L393-M387))))))</f>
        <v>0</v>
      </c>
      <c r="O395" s="128" t="s">
        <v>134</v>
      </c>
      <c r="P395" s="124"/>
      <c r="Q395" s="124"/>
      <c r="R395" s="124"/>
      <c r="S395" s="124"/>
      <c r="T395" s="124"/>
      <c r="U395" s="124"/>
      <c r="V395" s="124"/>
      <c r="W395" s="124"/>
    </row>
    <row r="396" spans="1:23" hidden="1" outlineLevel="1" x14ac:dyDescent="0.25">
      <c r="A396" s="57" t="s">
        <v>166</v>
      </c>
      <c r="B396" s="58">
        <f t="shared" ref="B396:L396" si="1148">IFERROR(((B394/B$18*B395)),0)</f>
        <v>0</v>
      </c>
      <c r="C396" s="58">
        <f t="shared" si="1148"/>
        <v>0</v>
      </c>
      <c r="D396" s="58">
        <f t="shared" si="1148"/>
        <v>0</v>
      </c>
      <c r="E396" s="58">
        <f t="shared" si="1148"/>
        <v>0</v>
      </c>
      <c r="F396" s="58">
        <f t="shared" si="1148"/>
        <v>0</v>
      </c>
      <c r="G396" s="58">
        <f t="shared" si="1148"/>
        <v>0</v>
      </c>
      <c r="H396" s="58">
        <f t="shared" si="1148"/>
        <v>0</v>
      </c>
      <c r="I396" s="58">
        <f t="shared" si="1148"/>
        <v>0</v>
      </c>
      <c r="J396" s="58">
        <f t="shared" si="1148"/>
        <v>0</v>
      </c>
      <c r="K396" s="58">
        <f t="shared" si="1148"/>
        <v>0</v>
      </c>
      <c r="L396" s="58">
        <f t="shared" si="1148"/>
        <v>0</v>
      </c>
      <c r="O396" s="57" t="s">
        <v>166</v>
      </c>
      <c r="P396" s="58"/>
      <c r="Q396" s="58"/>
      <c r="R396" s="58"/>
      <c r="S396" s="58"/>
      <c r="T396" s="58"/>
      <c r="U396" s="58"/>
      <c r="V396" s="58"/>
      <c r="W396" s="58"/>
    </row>
    <row r="397" spans="1:23" hidden="1" outlineLevel="1" x14ac:dyDescent="0.25">
      <c r="A397" s="57" t="s">
        <v>165</v>
      </c>
      <c r="B397" s="58">
        <f>IF(B395=0,0,(IF(AND((((B396/26.089)*2)*0.175)&lt;1370.3),((B396/26.089)*2)*0.175,1370.3)))</f>
        <v>0</v>
      </c>
      <c r="C397" s="58">
        <f t="shared" ref="C397:L397" si="1149">IF(C395=0,0,(IF(AND((((C396/26.089)*2)*0.175)&lt;1370.3),((C396/26.089)*2)*0.175,1370.3)))</f>
        <v>0</v>
      </c>
      <c r="D397" s="58">
        <f t="shared" si="1149"/>
        <v>0</v>
      </c>
      <c r="E397" s="58">
        <f t="shared" si="1149"/>
        <v>0</v>
      </c>
      <c r="F397" s="58">
        <f t="shared" si="1149"/>
        <v>0</v>
      </c>
      <c r="G397" s="58">
        <f t="shared" si="1149"/>
        <v>0</v>
      </c>
      <c r="H397" s="58">
        <f t="shared" si="1149"/>
        <v>0</v>
      </c>
      <c r="I397" s="58">
        <f t="shared" si="1149"/>
        <v>0</v>
      </c>
      <c r="J397" s="58">
        <f t="shared" si="1149"/>
        <v>0</v>
      </c>
      <c r="K397" s="58">
        <f t="shared" si="1149"/>
        <v>0</v>
      </c>
      <c r="L397" s="58">
        <f t="shared" si="1149"/>
        <v>0</v>
      </c>
      <c r="O397" s="57" t="s">
        <v>165</v>
      </c>
      <c r="P397" s="58"/>
      <c r="Q397" s="58"/>
      <c r="R397" s="58"/>
      <c r="S397" s="58"/>
      <c r="T397" s="58"/>
      <c r="U397" s="58"/>
      <c r="V397" s="58"/>
      <c r="W397" s="58"/>
    </row>
    <row r="398" spans="1:23" hidden="1" outlineLevel="1" x14ac:dyDescent="0.25">
      <c r="A398" s="128"/>
      <c r="B398" s="127"/>
      <c r="C398" s="127"/>
      <c r="D398" s="127"/>
      <c r="E398" s="127"/>
      <c r="F398" s="127"/>
      <c r="G398" s="127"/>
      <c r="H398" s="127"/>
      <c r="I398" s="127"/>
      <c r="J398" s="127"/>
      <c r="K398" s="127"/>
      <c r="L398" s="127"/>
      <c r="O398" s="128"/>
      <c r="P398" s="127"/>
      <c r="Q398" s="127"/>
      <c r="R398" s="127"/>
      <c r="S398" s="127"/>
      <c r="T398" s="127"/>
      <c r="U398" s="127"/>
      <c r="V398" s="127"/>
      <c r="W398" s="127"/>
    </row>
    <row r="399" spans="1:23" hidden="1" outlineLevel="1" x14ac:dyDescent="0.25">
      <c r="A399" s="128" t="s">
        <v>136</v>
      </c>
      <c r="B399" s="125">
        <f>IF(B401&lt;B369,B401,B369)</f>
        <v>0</v>
      </c>
      <c r="C399" s="125">
        <f>IF(C401&lt;B369,C401,B369)</f>
        <v>0</v>
      </c>
      <c r="D399" s="125">
        <f t="shared" ref="D399:L399" si="1150">IF(D401&lt;$B369,D401,$B369)</f>
        <v>0</v>
      </c>
      <c r="E399" s="125">
        <f t="shared" si="1150"/>
        <v>0</v>
      </c>
      <c r="F399" s="125">
        <f t="shared" si="1150"/>
        <v>0</v>
      </c>
      <c r="G399" s="125">
        <f t="shared" si="1150"/>
        <v>0</v>
      </c>
      <c r="H399" s="125">
        <f t="shared" si="1150"/>
        <v>0</v>
      </c>
      <c r="I399" s="125">
        <f t="shared" si="1150"/>
        <v>0</v>
      </c>
      <c r="J399" s="125">
        <f t="shared" si="1150"/>
        <v>0</v>
      </c>
      <c r="K399" s="125">
        <f t="shared" si="1150"/>
        <v>0</v>
      </c>
      <c r="L399" s="125">
        <f t="shared" si="1150"/>
        <v>0</v>
      </c>
      <c r="O399" s="128" t="s">
        <v>136</v>
      </c>
      <c r="P399" s="125">
        <f>IF(P401&lt;P369,P401,P369)</f>
        <v>0</v>
      </c>
      <c r="Q399" s="125">
        <f>IF(Q401&lt;P369,Q401,P369)</f>
        <v>0</v>
      </c>
      <c r="R399" s="125">
        <f>IF(R401&lt;$P369,R401,$P369)</f>
        <v>0</v>
      </c>
      <c r="S399" s="125">
        <f t="shared" ref="S399:W399" si="1151">IF(S401&lt;$P369,S401,$P369)</f>
        <v>0</v>
      </c>
      <c r="T399" s="125">
        <f t="shared" si="1151"/>
        <v>0</v>
      </c>
      <c r="U399" s="125">
        <f t="shared" si="1151"/>
        <v>0</v>
      </c>
      <c r="V399" s="125">
        <f t="shared" si="1151"/>
        <v>0</v>
      </c>
      <c r="W399" s="125">
        <f t="shared" si="1151"/>
        <v>0</v>
      </c>
    </row>
    <row r="400" spans="1:23" hidden="1" outlineLevel="1" x14ac:dyDescent="0.25">
      <c r="A400" s="128"/>
      <c r="B400" s="127"/>
      <c r="C400" s="127"/>
      <c r="D400" s="127"/>
      <c r="E400" s="127"/>
      <c r="F400" s="127"/>
      <c r="G400" s="127"/>
      <c r="H400" s="127"/>
      <c r="I400" s="127"/>
      <c r="J400" s="127"/>
      <c r="K400" s="127"/>
      <c r="L400" s="127"/>
      <c r="O400" s="128"/>
      <c r="P400" s="127"/>
      <c r="Q400" s="127"/>
      <c r="R400" s="127"/>
      <c r="S400" s="127"/>
      <c r="T400" s="127"/>
      <c r="U400" s="127"/>
      <c r="V400" s="127"/>
      <c r="W400" s="127"/>
    </row>
    <row r="401" spans="1:23" hidden="1" outlineLevel="1" x14ac:dyDescent="0.25">
      <c r="A401" s="128" t="s">
        <v>137</v>
      </c>
      <c r="B401" s="125">
        <f>(DATE(YEAR(B375)+1,MONTH(B375),DAY(B375)))</f>
        <v>43101</v>
      </c>
      <c r="C401" s="125">
        <f t="shared" ref="C401:L401" si="1152">((DATE(YEAR(C375)+1,MONTH(C375),DAY(C375))))</f>
        <v>43466</v>
      </c>
      <c r="D401" s="125">
        <f t="shared" si="1152"/>
        <v>43831</v>
      </c>
      <c r="E401" s="125">
        <f t="shared" si="1152"/>
        <v>44197</v>
      </c>
      <c r="F401" s="125">
        <f t="shared" si="1152"/>
        <v>44562</v>
      </c>
      <c r="G401" s="125">
        <f t="shared" si="1152"/>
        <v>44927</v>
      </c>
      <c r="H401" s="125">
        <f t="shared" si="1152"/>
        <v>45292</v>
      </c>
      <c r="I401" s="125">
        <f t="shared" si="1152"/>
        <v>45658</v>
      </c>
      <c r="J401" s="125">
        <f t="shared" si="1152"/>
        <v>46023</v>
      </c>
      <c r="K401" s="125">
        <f t="shared" si="1152"/>
        <v>46388</v>
      </c>
      <c r="L401" s="125">
        <f t="shared" si="1152"/>
        <v>46753</v>
      </c>
      <c r="O401" s="128" t="s">
        <v>137</v>
      </c>
      <c r="P401" s="125">
        <f>(DATE(YEAR(P375)+1,MONTH(P375),DAY(P375)))</f>
        <v>43101</v>
      </c>
      <c r="Q401" s="125">
        <f t="shared" ref="Q401:W401" si="1153">((DATE(YEAR(Q375)+1,MONTH(Q375),DAY(Q375))))</f>
        <v>43466</v>
      </c>
      <c r="R401" s="125">
        <f t="shared" si="1153"/>
        <v>43831</v>
      </c>
      <c r="S401" s="125">
        <f t="shared" si="1153"/>
        <v>44197</v>
      </c>
      <c r="T401" s="125">
        <f t="shared" si="1153"/>
        <v>44562</v>
      </c>
      <c r="U401" s="125">
        <f t="shared" si="1153"/>
        <v>44927</v>
      </c>
      <c r="V401" s="125">
        <f t="shared" si="1153"/>
        <v>45292</v>
      </c>
      <c r="W401" s="125">
        <f t="shared" si="1153"/>
        <v>45658</v>
      </c>
    </row>
    <row r="402" spans="1:23" hidden="1" outlineLevel="1" x14ac:dyDescent="0.25">
      <c r="A402" s="128"/>
      <c r="B402" s="127"/>
      <c r="C402" s="127"/>
      <c r="D402" s="127"/>
      <c r="E402" s="127"/>
      <c r="F402" s="127"/>
      <c r="G402" s="127"/>
      <c r="H402" s="127"/>
      <c r="I402" s="127"/>
      <c r="J402" s="127"/>
      <c r="K402" s="127"/>
      <c r="L402" s="127"/>
      <c r="O402" s="128"/>
      <c r="P402" s="127"/>
      <c r="Q402" s="127"/>
      <c r="R402" s="127"/>
      <c r="S402" s="127"/>
      <c r="T402" s="127"/>
      <c r="U402" s="127"/>
      <c r="V402" s="127"/>
      <c r="W402" s="127"/>
    </row>
    <row r="403" spans="1:23" collapsed="1" x14ac:dyDescent="0.25">
      <c r="A403" s="123" t="s">
        <v>138</v>
      </c>
      <c r="B403" s="130">
        <f t="shared" ref="B403:I403" si="1154">B389+B383+B377+B395</f>
        <v>0</v>
      </c>
      <c r="C403" s="130">
        <f t="shared" si="1154"/>
        <v>0</v>
      </c>
      <c r="D403" s="130">
        <f t="shared" si="1154"/>
        <v>0</v>
      </c>
      <c r="E403" s="130">
        <f t="shared" si="1154"/>
        <v>0</v>
      </c>
      <c r="F403" s="130">
        <f t="shared" si="1154"/>
        <v>0</v>
      </c>
      <c r="G403" s="130">
        <f t="shared" si="1154"/>
        <v>0</v>
      </c>
      <c r="H403" s="130">
        <f t="shared" si="1154"/>
        <v>0</v>
      </c>
      <c r="I403" s="130">
        <f t="shared" si="1154"/>
        <v>0</v>
      </c>
      <c r="J403" s="130">
        <f>J389+J383+J377+J395</f>
        <v>0</v>
      </c>
      <c r="K403" s="130">
        <f>K389+K383+K377+K395</f>
        <v>0</v>
      </c>
      <c r="L403" s="130">
        <f t="shared" ref="L403" si="1155">L389+L383+L377+L395</f>
        <v>0</v>
      </c>
      <c r="O403" s="123" t="s">
        <v>138</v>
      </c>
      <c r="P403" s="130">
        <f t="shared" ref="P403:W403" si="1156">P389+P383+P377+P395</f>
        <v>0</v>
      </c>
      <c r="Q403" s="130">
        <f t="shared" si="1156"/>
        <v>0</v>
      </c>
      <c r="R403" s="130">
        <f t="shared" si="1156"/>
        <v>0</v>
      </c>
      <c r="S403" s="130">
        <f t="shared" si="1156"/>
        <v>0</v>
      </c>
      <c r="T403" s="130">
        <f t="shared" si="1156"/>
        <v>0</v>
      </c>
      <c r="U403" s="130">
        <f t="shared" si="1156"/>
        <v>0</v>
      </c>
      <c r="V403" s="130">
        <f t="shared" si="1156"/>
        <v>0</v>
      </c>
      <c r="W403" s="130">
        <f t="shared" si="1156"/>
        <v>0</v>
      </c>
    </row>
    <row r="404" spans="1:23" x14ac:dyDescent="0.25">
      <c r="A404" s="123">
        <v>9</v>
      </c>
      <c r="B404" s="130">
        <f t="shared" ref="B404" si="1157">(B390+B384+B378+B396+B385+B391+B379)*$B370</f>
        <v>0</v>
      </c>
      <c r="C404" s="130">
        <f t="shared" ref="C404:F404" si="1158">(C390+C384+C378+C396+C385+C391+C379+C397)*$B370</f>
        <v>0</v>
      </c>
      <c r="D404" s="130">
        <f t="shared" si="1158"/>
        <v>0</v>
      </c>
      <c r="E404" s="130">
        <f t="shared" si="1158"/>
        <v>0</v>
      </c>
      <c r="F404" s="130">
        <f t="shared" si="1158"/>
        <v>0</v>
      </c>
      <c r="G404" s="130">
        <f>(G390+G384+G378+G396+G385+G391+G379+G397)*$B370</f>
        <v>0</v>
      </c>
      <c r="H404" s="130">
        <f t="shared" ref="H404:L404" si="1159">(H390+H384+H378+H396+H385+H391+H379+H397)*$B370</f>
        <v>0</v>
      </c>
      <c r="I404" s="130">
        <f t="shared" si="1159"/>
        <v>0</v>
      </c>
      <c r="J404" s="130">
        <f t="shared" si="1159"/>
        <v>0</v>
      </c>
      <c r="K404" s="130">
        <f t="shared" si="1159"/>
        <v>0</v>
      </c>
      <c r="L404" s="130">
        <f t="shared" si="1159"/>
        <v>0</v>
      </c>
      <c r="O404" s="123">
        <v>9</v>
      </c>
      <c r="P404" s="130">
        <f>(P390+P384+P378+P396+P385+P391+P379)*$P370</f>
        <v>0</v>
      </c>
      <c r="Q404" s="130">
        <f t="shared" ref="Q404:W404" si="1160">(Q390+Q384+Q378+Q396+Q385+Q391+Q379)*$P370</f>
        <v>0</v>
      </c>
      <c r="R404" s="130">
        <f t="shared" si="1160"/>
        <v>0</v>
      </c>
      <c r="S404" s="130">
        <f t="shared" si="1160"/>
        <v>0</v>
      </c>
      <c r="T404" s="130">
        <f t="shared" si="1160"/>
        <v>0</v>
      </c>
      <c r="U404" s="130">
        <f t="shared" si="1160"/>
        <v>0</v>
      </c>
      <c r="V404" s="130">
        <f t="shared" si="1160"/>
        <v>0</v>
      </c>
      <c r="W404" s="130">
        <f t="shared" si="1160"/>
        <v>0</v>
      </c>
    </row>
    <row r="406" spans="1:23" x14ac:dyDescent="0.25">
      <c r="A406" s="131" t="s">
        <v>147</v>
      </c>
      <c r="B406" s="131" t="e">
        <f>VLOOKUP('6. Staff Calculations'!B411,Increments!B$1:D$155,3,FALSE)</f>
        <v>#N/A</v>
      </c>
      <c r="C406" s="131" t="e">
        <f>IF(B406="ARC","No",'4.ACU Salaries '!$M$21)</f>
        <v>#N/A</v>
      </c>
      <c r="D406" s="131"/>
      <c r="E406" s="131"/>
      <c r="F406" s="131"/>
      <c r="G406" s="131"/>
      <c r="H406" s="131"/>
      <c r="I406" s="131"/>
      <c r="J406" s="131"/>
      <c r="K406" s="131"/>
      <c r="L406" s="131"/>
      <c r="O406" s="131" t="s">
        <v>147</v>
      </c>
      <c r="P406" s="131" t="e">
        <f>VLOOKUP('6. Staff Calculations'!P411,Increments!Q$1:S$155,3,FALSE)</f>
        <v>#N/A</v>
      </c>
      <c r="Q406" s="131" t="e">
        <f>IF(P406="ARC","No",'4.ACU Salaries '!$M$21)</f>
        <v>#N/A</v>
      </c>
      <c r="R406" s="131"/>
      <c r="S406" s="131"/>
      <c r="T406" s="131"/>
      <c r="U406" s="131"/>
      <c r="V406" s="131"/>
      <c r="W406" s="131"/>
    </row>
    <row r="407" spans="1:23" x14ac:dyDescent="0.25">
      <c r="A407" s="132" t="s">
        <v>96</v>
      </c>
      <c r="B407" s="133">
        <f>'4.ACU Salaries '!$K$21</f>
        <v>0</v>
      </c>
      <c r="C407" s="133"/>
      <c r="D407" s="133"/>
      <c r="E407" s="133"/>
      <c r="F407" s="133"/>
      <c r="G407" s="133"/>
      <c r="H407" s="133"/>
      <c r="I407" s="133"/>
      <c r="J407" s="133"/>
      <c r="K407" s="133"/>
      <c r="L407" s="133"/>
      <c r="O407" s="132" t="s">
        <v>96</v>
      </c>
      <c r="P407" s="133">
        <f>'4.ACU Salaries '!$K$52</f>
        <v>0</v>
      </c>
      <c r="Q407" s="133"/>
      <c r="R407" s="133"/>
      <c r="S407" s="133"/>
      <c r="T407" s="133"/>
      <c r="U407" s="133"/>
      <c r="V407" s="133"/>
      <c r="W407" s="133"/>
    </row>
    <row r="408" spans="1:23" x14ac:dyDescent="0.25">
      <c r="A408" s="132" t="s">
        <v>97</v>
      </c>
      <c r="B408" s="133">
        <f>'4.ACU Salaries '!$L$21</f>
        <v>0</v>
      </c>
      <c r="C408" s="133"/>
      <c r="D408" s="133"/>
      <c r="E408" s="133"/>
      <c r="F408" s="133"/>
      <c r="G408" s="133"/>
      <c r="H408" s="133"/>
      <c r="I408" s="133"/>
      <c r="J408" s="133"/>
      <c r="K408" s="133"/>
      <c r="L408" s="133"/>
      <c r="O408" s="132" t="s">
        <v>97</v>
      </c>
      <c r="P408" s="133">
        <f>'4.ACU Salaries '!$L$52</f>
        <v>0</v>
      </c>
      <c r="Q408" s="133"/>
      <c r="R408" s="133"/>
      <c r="S408" s="133"/>
      <c r="T408" s="133"/>
      <c r="U408" s="133"/>
      <c r="V408" s="133"/>
      <c r="W408" s="133"/>
    </row>
    <row r="409" spans="1:23" x14ac:dyDescent="0.25">
      <c r="A409" s="133" t="s">
        <v>128</v>
      </c>
      <c r="B409" s="134">
        <f>'4.ACU Salaries '!$J$21</f>
        <v>0</v>
      </c>
      <c r="C409" s="133"/>
      <c r="D409" s="133"/>
      <c r="E409" s="133"/>
      <c r="F409" s="133"/>
      <c r="G409" s="133"/>
      <c r="H409" s="133"/>
      <c r="I409" s="133"/>
      <c r="J409" s="133"/>
      <c r="K409" s="133"/>
      <c r="L409" s="133"/>
      <c r="O409" s="133" t="s">
        <v>128</v>
      </c>
      <c r="P409" s="134">
        <f>'4.ACU Salaries '!$J$52</f>
        <v>0</v>
      </c>
      <c r="Q409" s="133"/>
      <c r="R409" s="133"/>
      <c r="S409" s="133"/>
      <c r="T409" s="133"/>
      <c r="U409" s="133"/>
      <c r="V409" s="133"/>
      <c r="W409" s="133"/>
    </row>
    <row r="410" spans="1:23" x14ac:dyDescent="0.25">
      <c r="A410" s="133" t="s">
        <v>80</v>
      </c>
      <c r="B410" s="43">
        <f>'4.ACU Salaries '!$P$21</f>
        <v>0</v>
      </c>
      <c r="C410" s="133"/>
      <c r="D410" s="133"/>
      <c r="E410" s="133"/>
      <c r="F410" s="133"/>
      <c r="G410" s="133"/>
      <c r="H410" s="133"/>
      <c r="I410" s="133"/>
      <c r="J410" s="133"/>
      <c r="K410" s="133"/>
      <c r="L410" s="133"/>
      <c r="O410" s="133" t="s">
        <v>80</v>
      </c>
      <c r="P410" s="43">
        <f>'4.ACU Salaries '!$P$52</f>
        <v>0</v>
      </c>
      <c r="Q410" s="133"/>
      <c r="R410" s="133"/>
      <c r="S410" s="133"/>
      <c r="T410" s="133"/>
      <c r="U410" s="133"/>
      <c r="V410" s="133"/>
      <c r="W410" s="133"/>
    </row>
    <row r="411" spans="1:23" s="52" customFormat="1" ht="25.5" x14ac:dyDescent="0.25">
      <c r="A411" s="274" t="s">
        <v>129</v>
      </c>
      <c r="B411" s="275">
        <f>'4.ACU Salaries '!$E$21</f>
        <v>0</v>
      </c>
      <c r="C411" s="275" t="e">
        <f>IF((YEAR('4.ACU Salaries '!$K$21))=C413,'4.ACU Salaries '!$E$21,(IF($C406="No",$B411,(VLOOKUP(C412,Increments!$A$1:$E$169,2,FALSE)))))</f>
        <v>#N/A</v>
      </c>
      <c r="D411" s="275" t="e">
        <f>IF((YEAR('4.ACU Salaries '!$K$21))=D413,'4.ACU Salaries '!$E$21,(IF($C406="No",$B411,(VLOOKUP(D412,Increments!$A$1:$E$169,2,FALSE)))))</f>
        <v>#N/A</v>
      </c>
      <c r="E411" s="275" t="e">
        <f>IF((YEAR('4.ACU Salaries '!$K$21))=E413,'4.ACU Salaries '!$E$21,(IF($C406="No",$B411,(VLOOKUP(E412,Increments!$A$1:$E$169,2,FALSE)))))</f>
        <v>#N/A</v>
      </c>
      <c r="F411" s="275" t="e">
        <f>IF((YEAR('4.ACU Salaries '!$K$21))=F413,'4.ACU Salaries '!$E$21,(IF($C406="No",$B411,(VLOOKUP(F412,Increments!$A$1:$E$169,2,FALSE)))))</f>
        <v>#N/A</v>
      </c>
      <c r="G411" s="275" t="e">
        <f>IF((YEAR('4.ACU Salaries '!$K$21))=G413,'4.ACU Salaries '!$E$21,(IF($C406="No",$B411,(VLOOKUP(G412,Increments!$A$1:$E$169,2,FALSE)))))</f>
        <v>#N/A</v>
      </c>
      <c r="H411" s="275" t="e">
        <f>IF((YEAR('4.ACU Salaries '!$K$21))=H413,'4.ACU Salaries '!$E$21,(IF($C406="No",$B411,(VLOOKUP(H412,Increments!$A$1:$E$169,2,FALSE)))))</f>
        <v>#N/A</v>
      </c>
      <c r="I411" s="275" t="e">
        <f>IF((YEAR('4.ACU Salaries '!$K$21))=I413,'4.ACU Salaries '!$E$21,(IF($C406="No",$B411,(VLOOKUP(I412,Increments!$A$1:$E$169,2,FALSE)))))</f>
        <v>#N/A</v>
      </c>
      <c r="J411" s="275" t="e">
        <f>IF((YEAR('4.ACU Salaries '!$K$21))=J413,'4.ACU Salaries '!$E$21,(IF($C406="No",$B411,(VLOOKUP(J412,Increments!$A$1:$E$169,2,FALSE)))))</f>
        <v>#N/A</v>
      </c>
      <c r="K411" s="275" t="e">
        <f>IF((YEAR('4.ACU Salaries '!$K$21))=K413,'4.ACU Salaries '!$E$21,(IF($C406="No",$B411,(VLOOKUP(K412,Increments!$A$1:$E$169,2,FALSE)))))</f>
        <v>#N/A</v>
      </c>
      <c r="L411" s="275" t="e">
        <f>IF((YEAR('4.ACU Salaries '!$K$21))=L413,'4.ACU Salaries '!$E$21,(IF($C406="No",$B411,(VLOOKUP(L412,Increments!$A$1:$E$169,2,FALSE)))))</f>
        <v>#N/A</v>
      </c>
      <c r="O411" s="274" t="s">
        <v>129</v>
      </c>
      <c r="P411" s="275">
        <f>'4.ACU Salaries '!$E$21</f>
        <v>0</v>
      </c>
      <c r="Q411" s="275" t="e">
        <f>IF((YEAR('4.ACU Salaries '!$K$21))=Q413,'4.ACU Salaries '!$E$21,(IF($C406="No",$B411,(VLOOKUP(Q412,Increments!$A$1:$E$169,2,FALSE)))))</f>
        <v>#N/A</v>
      </c>
      <c r="R411" s="275" t="e">
        <f>IF((YEAR('4.ACU Salaries '!$K$21))=R413,'4.ACU Salaries '!$E$21,(IF($C406="No",$B411,(VLOOKUP(R412,Increments!$A$1:$E$169,2,FALSE)))))</f>
        <v>#N/A</v>
      </c>
      <c r="S411" s="275" t="e">
        <f>IF((YEAR('4.ACU Salaries '!$K$21))=S413,'4.ACU Salaries '!$E$21,(IF($C406="No",$B411,(VLOOKUP(S412,Increments!$A$1:$E$169,2,FALSE)))))</f>
        <v>#N/A</v>
      </c>
      <c r="T411" s="275" t="e">
        <f>IF((YEAR('4.ACU Salaries '!$K$21))=T413,'4.ACU Salaries '!$E$21,(IF($C406="No",$B411,(VLOOKUP(T412,Increments!$A$1:$E$169,2,FALSE)))))</f>
        <v>#N/A</v>
      </c>
      <c r="U411" s="275" t="e">
        <f>IF((YEAR('4.ACU Salaries '!$K$21))=U413,'4.ACU Salaries '!$E$21,(IF($C406="No",$B411,(VLOOKUP(U412,Increments!$A$1:$E$169,2,FALSE)))))</f>
        <v>#N/A</v>
      </c>
      <c r="V411" s="275" t="e">
        <f>IF((YEAR('4.ACU Salaries '!$K$21))=V413,'4.ACU Salaries '!$E$21,(IF($C406="No",$B411,(VLOOKUP(V412,Increments!$A$1:$E$169,2,FALSE)))))</f>
        <v>#N/A</v>
      </c>
      <c r="W411" s="275" t="e">
        <f>IF((YEAR('4.ACU Salaries '!$K$21))=W413,'4.ACU Salaries '!$E$21,(IF($C406="No",$B411,(VLOOKUP(W412,Increments!$A$1:$E$169,2,FALSE)))))</f>
        <v>#N/A</v>
      </c>
    </row>
    <row r="412" spans="1:23" x14ac:dyDescent="0.25">
      <c r="A412" s="132" t="s">
        <v>130</v>
      </c>
      <c r="B412" s="135">
        <f>IF((YEAR('4.ACU Salaries '!$K21))=B413,VLOOKUP($B411,Increments!$B$1:$E$178,2,FALSE),0)</f>
        <v>0</v>
      </c>
      <c r="C412" s="135">
        <f>IF((YEAR('4.ACU Salaries '!$K21))=C413,VLOOKUP($B411,Increments!$B$1:$E$178,2,FALSE),0)+IF(B412=0,0,B412+1)</f>
        <v>0</v>
      </c>
      <c r="D412" s="135">
        <f>IF((YEAR('4.ACU Salaries '!$K21))=D413,VLOOKUP($B411,Increments!$B$1:$E$178,2,FALSE),0)+IF(C412=0,0,C412+1)</f>
        <v>0</v>
      </c>
      <c r="E412" s="135">
        <f>IF((YEAR('4.ACU Salaries '!$K21))=E413,VLOOKUP($B411,Increments!$B$1:$E$178,2,FALSE),0)+IF(D412=0,0,D412+1)</f>
        <v>0</v>
      </c>
      <c r="F412" s="135">
        <f>IF((YEAR('4.ACU Salaries '!$K21))=F413,VLOOKUP($B411,Increments!$B$1:$E$178,2,FALSE),0)+IF(E412=0,0,E412+1)</f>
        <v>0</v>
      </c>
      <c r="G412" s="135">
        <f>IF((YEAR('4.ACU Salaries '!$K21))=G413,VLOOKUP($B411,Increments!$B$1:$E$178,2,FALSE),0)+IF(F412=0,0,F412+1)</f>
        <v>0</v>
      </c>
      <c r="H412" s="135">
        <f>IF((YEAR('4.ACU Salaries '!$K21))=H413,VLOOKUP($B411,Increments!$B$1:$E$178,2,FALSE),0)+IF(G412=0,0,G412+1)</f>
        <v>0</v>
      </c>
      <c r="I412" s="135">
        <f>IF((YEAR('4.ACU Salaries '!$K21))=I413,VLOOKUP($B411,Increments!$B$1:$E$178,2,FALSE),0)+IF(H412=0,0,H412+1)</f>
        <v>0</v>
      </c>
      <c r="J412" s="135">
        <f>IF((YEAR('4.ACU Salaries '!$K21))=J413,VLOOKUP($B411,Increments!$B$1:$E$178,2,FALSE),0)+IF(I412=0,0,I412+1)</f>
        <v>0</v>
      </c>
      <c r="K412" s="135">
        <f>IF((YEAR('4.ACU Salaries '!$K21))=K413,VLOOKUP($B411,Increments!$B$1:$E$178,2,FALSE),0)+IF(J412=0,0,J412+1)</f>
        <v>0</v>
      </c>
      <c r="L412" s="135">
        <f>IF((YEAR('4.ACU Salaries '!$K21))=L413,VLOOKUP($B411,Increments!$B$1:$E$178,2,FALSE),0)+IF(K412=0,0,K412+1)</f>
        <v>0</v>
      </c>
      <c r="O412" s="132" t="s">
        <v>130</v>
      </c>
      <c r="P412" s="135">
        <f>IF((YEAR('4.ACU Salaries '!$K12))=P413,VLOOKUP($B411,Increments!$B$1:$E$178,2,FALSE),0)</f>
        <v>0</v>
      </c>
      <c r="Q412" s="135" t="e">
        <f>IF(P412=0,VLOOKUP($B411,Increments!$B$1:$E$170,2,FALSE),P412+1)</f>
        <v>#N/A</v>
      </c>
      <c r="R412" s="135" t="e">
        <f>IF(Q412=0,VLOOKUP($B411,Increments!$B$1:$E$170,2,FALSE),Q412+1)</f>
        <v>#N/A</v>
      </c>
      <c r="S412" s="135" t="e">
        <f>IF(R412=0,VLOOKUP($B411,Increments!$B$1:$E$170,2,FALSE),R412+1)</f>
        <v>#N/A</v>
      </c>
      <c r="T412" s="135" t="e">
        <f>IF(S412=0,VLOOKUP($B411,Increments!$B$1:$E$170,2,FALSE),S412+1)</f>
        <v>#N/A</v>
      </c>
      <c r="U412" s="135" t="e">
        <f>IF(T412=0,VLOOKUP($B411,Increments!$B$1:$E$170,2,FALSE),T412+1)</f>
        <v>#N/A</v>
      </c>
      <c r="V412" s="135" t="e">
        <f>IF(U412=0,VLOOKUP($B411,Increments!$B$1:$E$170,2,FALSE),U412+1)</f>
        <v>#N/A</v>
      </c>
      <c r="W412" s="135" t="e">
        <f>IF(V412=0,VLOOKUP($B411,Increments!$B$1:$E$170,2,FALSE),V412+1)</f>
        <v>#N/A</v>
      </c>
    </row>
    <row r="413" spans="1:23" x14ac:dyDescent="0.25">
      <c r="A413" s="131" t="s">
        <v>83</v>
      </c>
      <c r="B413" s="131">
        <f>YEAR(B414)</f>
        <v>2017</v>
      </c>
      <c r="C413" s="131">
        <f t="shared" ref="C413:I413" si="1161">B413+1</f>
        <v>2018</v>
      </c>
      <c r="D413" s="131">
        <f t="shared" si="1161"/>
        <v>2019</v>
      </c>
      <c r="E413" s="131">
        <f t="shared" si="1161"/>
        <v>2020</v>
      </c>
      <c r="F413" s="131">
        <f t="shared" si="1161"/>
        <v>2021</v>
      </c>
      <c r="G413" s="131">
        <f t="shared" si="1161"/>
        <v>2022</v>
      </c>
      <c r="H413" s="131">
        <f t="shared" si="1161"/>
        <v>2023</v>
      </c>
      <c r="I413" s="131">
        <f t="shared" si="1161"/>
        <v>2024</v>
      </c>
      <c r="J413" s="131">
        <f t="shared" ref="J413" si="1162">I413+1</f>
        <v>2025</v>
      </c>
      <c r="K413" s="131">
        <f t="shared" ref="K413" si="1163">J413+1</f>
        <v>2026</v>
      </c>
      <c r="L413" s="131">
        <f t="shared" ref="L413" si="1164">K413+1</f>
        <v>2027</v>
      </c>
      <c r="O413" s="131" t="s">
        <v>83</v>
      </c>
      <c r="P413" s="131">
        <f>YEAR(P414)</f>
        <v>2017</v>
      </c>
      <c r="Q413" s="131">
        <f t="shared" ref="Q413" si="1165">P413+1</f>
        <v>2018</v>
      </c>
      <c r="R413" s="131">
        <f t="shared" ref="R413" si="1166">Q413+1</f>
        <v>2019</v>
      </c>
      <c r="S413" s="131">
        <f t="shared" ref="S413" si="1167">R413+1</f>
        <v>2020</v>
      </c>
      <c r="T413" s="131">
        <f t="shared" ref="T413" si="1168">S413+1</f>
        <v>2021</v>
      </c>
      <c r="U413" s="131">
        <f t="shared" ref="U413" si="1169">T413+1</f>
        <v>2022</v>
      </c>
      <c r="V413" s="131">
        <f t="shared" ref="V413" si="1170">U413+1</f>
        <v>2023</v>
      </c>
      <c r="W413" s="131">
        <f t="shared" ref="W413" si="1171">V413+1</f>
        <v>2024</v>
      </c>
    </row>
    <row r="414" spans="1:23" hidden="1" outlineLevel="1" x14ac:dyDescent="0.25">
      <c r="A414" s="136" t="s">
        <v>132</v>
      </c>
      <c r="B414" s="133">
        <f>B$9</f>
        <v>42736</v>
      </c>
      <c r="C414" s="133">
        <f t="shared" ref="C414:L414" si="1172">C$9</f>
        <v>43101</v>
      </c>
      <c r="D414" s="133">
        <f t="shared" si="1172"/>
        <v>43466</v>
      </c>
      <c r="E414" s="133">
        <f t="shared" si="1172"/>
        <v>43831</v>
      </c>
      <c r="F414" s="133">
        <f t="shared" si="1172"/>
        <v>44197</v>
      </c>
      <c r="G414" s="133">
        <f t="shared" si="1172"/>
        <v>44562</v>
      </c>
      <c r="H414" s="133">
        <f t="shared" si="1172"/>
        <v>44927</v>
      </c>
      <c r="I414" s="133">
        <f t="shared" si="1172"/>
        <v>45292</v>
      </c>
      <c r="J414" s="133">
        <f t="shared" si="1172"/>
        <v>45658</v>
      </c>
      <c r="K414" s="133">
        <f t="shared" si="1172"/>
        <v>46023</v>
      </c>
      <c r="L414" s="133">
        <f t="shared" si="1172"/>
        <v>46388</v>
      </c>
      <c r="O414" s="136" t="s">
        <v>132</v>
      </c>
      <c r="P414" s="133">
        <f>P$9</f>
        <v>42736</v>
      </c>
      <c r="Q414" s="133">
        <f t="shared" ref="Q414:W414" si="1173">Q$9</f>
        <v>43101</v>
      </c>
      <c r="R414" s="133">
        <f t="shared" si="1173"/>
        <v>43466</v>
      </c>
      <c r="S414" s="133">
        <f t="shared" si="1173"/>
        <v>43831</v>
      </c>
      <c r="T414" s="133">
        <f t="shared" si="1173"/>
        <v>44197</v>
      </c>
      <c r="U414" s="133">
        <f t="shared" si="1173"/>
        <v>44562</v>
      </c>
      <c r="V414" s="133">
        <f t="shared" si="1173"/>
        <v>44927</v>
      </c>
      <c r="W414" s="133">
        <f t="shared" si="1173"/>
        <v>45292</v>
      </c>
    </row>
    <row r="415" spans="1:23" hidden="1" outlineLevel="1" x14ac:dyDescent="0.25">
      <c r="A415" s="136" t="s">
        <v>133</v>
      </c>
      <c r="B415" s="43">
        <f>B410</f>
        <v>0</v>
      </c>
      <c r="C415" s="43">
        <f>B410</f>
        <v>0</v>
      </c>
      <c r="D415" s="43" t="e">
        <f t="shared" ref="D415" si="1174">C433</f>
        <v>#N/A</v>
      </c>
      <c r="E415" s="43" t="e">
        <f t="shared" ref="E415" si="1175">D433</f>
        <v>#N/A</v>
      </c>
      <c r="F415" s="43" t="e">
        <f t="shared" ref="F415" si="1176">E433</f>
        <v>#N/A</v>
      </c>
      <c r="G415" s="43" t="e">
        <f t="shared" ref="G415" si="1177">F433</f>
        <v>#N/A</v>
      </c>
      <c r="H415" s="43" t="e">
        <f t="shared" ref="H415" si="1178">G433</f>
        <v>#N/A</v>
      </c>
      <c r="I415" s="43" t="e">
        <f t="shared" ref="I415" si="1179">H433</f>
        <v>#N/A</v>
      </c>
      <c r="J415" s="43" t="e">
        <f t="shared" ref="J415" si="1180">I433</f>
        <v>#N/A</v>
      </c>
      <c r="K415" s="43" t="e">
        <f t="shared" ref="K415" si="1181">J433</f>
        <v>#N/A</v>
      </c>
      <c r="L415" s="43" t="e">
        <f t="shared" ref="L415" si="1182">K433</f>
        <v>#N/A</v>
      </c>
      <c r="O415" s="136" t="s">
        <v>133</v>
      </c>
      <c r="P415" s="43">
        <f>$P$98</f>
        <v>0</v>
      </c>
      <c r="Q415" s="43">
        <f t="shared" ref="Q415:W415" si="1183">$P$98</f>
        <v>0</v>
      </c>
      <c r="R415" s="43">
        <f t="shared" si="1183"/>
        <v>0</v>
      </c>
      <c r="S415" s="43">
        <f t="shared" si="1183"/>
        <v>0</v>
      </c>
      <c r="T415" s="43">
        <f t="shared" si="1183"/>
        <v>0</v>
      </c>
      <c r="U415" s="43">
        <f t="shared" si="1183"/>
        <v>0</v>
      </c>
      <c r="V415" s="43">
        <f t="shared" si="1183"/>
        <v>0</v>
      </c>
      <c r="W415" s="43">
        <f t="shared" si="1183"/>
        <v>0</v>
      </c>
    </row>
    <row r="416" spans="1:23" hidden="1" outlineLevel="1" x14ac:dyDescent="0.25">
      <c r="A416" s="136" t="s">
        <v>134</v>
      </c>
      <c r="B416" s="132">
        <f t="shared" ref="B416:L416" si="1184">IF(OR(B420&lt;=B414,$B408&lt;=B414,B414&lt;$B407),0,(IF((OR(B426&lt;$B408,B420&lt;$B408)),(IF(B420&lt;=B426,(ABS(B414-B420)),(ABS(B414-B426)))),(ABS(B414-$B408)))))</f>
        <v>0</v>
      </c>
      <c r="C416" s="132">
        <f t="shared" si="1184"/>
        <v>0</v>
      </c>
      <c r="D416" s="132">
        <f t="shared" si="1184"/>
        <v>0</v>
      </c>
      <c r="E416" s="132">
        <f t="shared" si="1184"/>
        <v>0</v>
      </c>
      <c r="F416" s="132">
        <f t="shared" si="1184"/>
        <v>0</v>
      </c>
      <c r="G416" s="132">
        <f t="shared" si="1184"/>
        <v>0</v>
      </c>
      <c r="H416" s="132">
        <f t="shared" si="1184"/>
        <v>0</v>
      </c>
      <c r="I416" s="132">
        <f t="shared" si="1184"/>
        <v>0</v>
      </c>
      <c r="J416" s="132">
        <f t="shared" si="1184"/>
        <v>0</v>
      </c>
      <c r="K416" s="132">
        <f t="shared" si="1184"/>
        <v>0</v>
      </c>
      <c r="L416" s="132">
        <f t="shared" si="1184"/>
        <v>0</v>
      </c>
      <c r="O416" s="136" t="s">
        <v>134</v>
      </c>
      <c r="P416" s="132">
        <f t="shared" ref="P416:W416" si="1185">IF(OR(P420&lt;=P414,$B408&lt;=P414,P414&lt;$B407),0,(IF((OR(P426&lt;$B408,P420&lt;$B408)),(IF(P420&lt;=P426,(ABS(P414-P420)),(ABS(P414-P426)))),(ABS(P414-$B408)))))</f>
        <v>0</v>
      </c>
      <c r="Q416" s="132">
        <f t="shared" si="1185"/>
        <v>0</v>
      </c>
      <c r="R416" s="132">
        <f t="shared" si="1185"/>
        <v>0</v>
      </c>
      <c r="S416" s="132">
        <f t="shared" si="1185"/>
        <v>0</v>
      </c>
      <c r="T416" s="132">
        <f t="shared" si="1185"/>
        <v>0</v>
      </c>
      <c r="U416" s="132">
        <f t="shared" si="1185"/>
        <v>0</v>
      </c>
      <c r="V416" s="132">
        <f t="shared" si="1185"/>
        <v>0</v>
      </c>
      <c r="W416" s="132">
        <f t="shared" si="1185"/>
        <v>0</v>
      </c>
    </row>
    <row r="417" spans="1:23" hidden="1" outlineLevel="1" x14ac:dyDescent="0.25">
      <c r="A417" s="57" t="s">
        <v>166</v>
      </c>
      <c r="B417" s="58">
        <f t="shared" ref="B417:L417" si="1186">IFERROR(((B415/B$18*B416)),0)</f>
        <v>0</v>
      </c>
      <c r="C417" s="58">
        <f t="shared" si="1186"/>
        <v>0</v>
      </c>
      <c r="D417" s="58">
        <f t="shared" si="1186"/>
        <v>0</v>
      </c>
      <c r="E417" s="58">
        <f t="shared" si="1186"/>
        <v>0</v>
      </c>
      <c r="F417" s="58">
        <f t="shared" si="1186"/>
        <v>0</v>
      </c>
      <c r="G417" s="58">
        <f t="shared" si="1186"/>
        <v>0</v>
      </c>
      <c r="H417" s="58">
        <f t="shared" si="1186"/>
        <v>0</v>
      </c>
      <c r="I417" s="58">
        <f t="shared" si="1186"/>
        <v>0</v>
      </c>
      <c r="J417" s="58">
        <f t="shared" si="1186"/>
        <v>0</v>
      </c>
      <c r="K417" s="58">
        <f t="shared" si="1186"/>
        <v>0</v>
      </c>
      <c r="L417" s="58">
        <f t="shared" si="1186"/>
        <v>0</v>
      </c>
      <c r="O417" s="57" t="s">
        <v>166</v>
      </c>
      <c r="P417" s="58">
        <f t="shared" ref="P417:W417" si="1187">IFERROR(((P415/P$18*P416)),0)</f>
        <v>0</v>
      </c>
      <c r="Q417" s="58">
        <f t="shared" si="1187"/>
        <v>0</v>
      </c>
      <c r="R417" s="58">
        <f t="shared" si="1187"/>
        <v>0</v>
      </c>
      <c r="S417" s="58">
        <f t="shared" si="1187"/>
        <v>0</v>
      </c>
      <c r="T417" s="58">
        <f t="shared" si="1187"/>
        <v>0</v>
      </c>
      <c r="U417" s="58">
        <f t="shared" si="1187"/>
        <v>0</v>
      </c>
      <c r="V417" s="58">
        <f t="shared" si="1187"/>
        <v>0</v>
      </c>
      <c r="W417" s="58">
        <f t="shared" si="1187"/>
        <v>0</v>
      </c>
    </row>
    <row r="418" spans="1:23" hidden="1" outlineLevel="1" x14ac:dyDescent="0.25">
      <c r="A418" s="57" t="s">
        <v>165</v>
      </c>
      <c r="B418" s="58">
        <f>IF(B416=0,0,(IF(AND((((B417/26.089)*2)*0.175)&lt;1370.3),((B417/26.089)*2)*0.175,1370.3)))</f>
        <v>0</v>
      </c>
      <c r="C418" s="58">
        <f t="shared" ref="C418:L418" si="1188">IF(C416=0,0,(IF(AND((((C417/26.089)*2)*0.175)&lt;1370.3),((C417/26.089)*2)*0.175,1370.3)))</f>
        <v>0</v>
      </c>
      <c r="D418" s="58">
        <f t="shared" si="1188"/>
        <v>0</v>
      </c>
      <c r="E418" s="58">
        <f t="shared" si="1188"/>
        <v>0</v>
      </c>
      <c r="F418" s="58">
        <f t="shared" si="1188"/>
        <v>0</v>
      </c>
      <c r="G418" s="58">
        <f t="shared" si="1188"/>
        <v>0</v>
      </c>
      <c r="H418" s="58">
        <f t="shared" si="1188"/>
        <v>0</v>
      </c>
      <c r="I418" s="58">
        <f t="shared" si="1188"/>
        <v>0</v>
      </c>
      <c r="J418" s="58">
        <f t="shared" si="1188"/>
        <v>0</v>
      </c>
      <c r="K418" s="58">
        <f t="shared" si="1188"/>
        <v>0</v>
      </c>
      <c r="L418" s="58">
        <f t="shared" si="1188"/>
        <v>0</v>
      </c>
      <c r="O418" s="57" t="s">
        <v>165</v>
      </c>
      <c r="P418" s="58">
        <f>IF(P416=0,0,(IF(AND((((P417/26.089)*2)*0.175)&lt;1370.3),((P417/26.089)*2)*0.175,1370.3)))</f>
        <v>0</v>
      </c>
      <c r="Q418" s="58">
        <f t="shared" ref="Q418:W418" si="1189">IF(Q416=0,0,(IF(AND((((Q417/26.089)*2)*0.175)&lt;1370.3),((Q417/26.089)*2)*0.175,1370.3)))</f>
        <v>0</v>
      </c>
      <c r="R418" s="58">
        <f t="shared" si="1189"/>
        <v>0</v>
      </c>
      <c r="S418" s="58">
        <f t="shared" si="1189"/>
        <v>0</v>
      </c>
      <c r="T418" s="58">
        <f t="shared" si="1189"/>
        <v>0</v>
      </c>
      <c r="U418" s="58">
        <f t="shared" si="1189"/>
        <v>0</v>
      </c>
      <c r="V418" s="58">
        <f t="shared" si="1189"/>
        <v>0</v>
      </c>
      <c r="W418" s="58">
        <f t="shared" si="1189"/>
        <v>0</v>
      </c>
    </row>
    <row r="419" spans="1:23" hidden="1" outlineLevel="1" x14ac:dyDescent="0.25">
      <c r="A419" s="136"/>
      <c r="B419" s="43"/>
      <c r="C419" s="43"/>
      <c r="D419" s="43"/>
      <c r="E419" s="43"/>
      <c r="F419" s="43"/>
      <c r="G419" s="43"/>
      <c r="H419" s="43"/>
      <c r="I419" s="43"/>
      <c r="J419" s="43"/>
      <c r="K419" s="43"/>
      <c r="L419" s="43"/>
      <c r="O419" s="136"/>
      <c r="P419" s="43"/>
      <c r="Q419" s="43"/>
      <c r="R419" s="43"/>
      <c r="S419" s="43"/>
      <c r="T419" s="43"/>
      <c r="U419" s="43"/>
      <c r="V419" s="43"/>
      <c r="W419" s="43"/>
    </row>
    <row r="420" spans="1:23" hidden="1" outlineLevel="1" x14ac:dyDescent="0.25">
      <c r="A420" s="136" t="s">
        <v>135</v>
      </c>
      <c r="B420" s="133">
        <f>IF(B414&lt;=(DATE(YEAR(B414),MONTH($B407),DAY($B407))),(DATE(YEAR(B414),MONTH($B407),DAY($B407))),(DATE(YEAR(B414)+1,MONTH($B407),DAY($B407))))</f>
        <v>43100</v>
      </c>
      <c r="C420" s="133">
        <f t="shared" ref="C420" si="1190">(DATE(YEAR(B420)+1,MONTH($B407),DAY($B407)))</f>
        <v>43100</v>
      </c>
      <c r="D420" s="133">
        <f t="shared" ref="D420" si="1191">(DATE(YEAR(C420)+1,MONTH($B407),DAY($B407)))</f>
        <v>43100</v>
      </c>
      <c r="E420" s="133">
        <f t="shared" ref="E420" si="1192">(DATE(YEAR(D420)+1,MONTH($B407),DAY($B407)))</f>
        <v>43100</v>
      </c>
      <c r="F420" s="133">
        <f t="shared" ref="F420" si="1193">(DATE(YEAR(E420)+1,MONTH($B407),DAY($B407)))</f>
        <v>43100</v>
      </c>
      <c r="G420" s="133">
        <f t="shared" ref="G420" si="1194">(DATE(YEAR(F420)+1,MONTH($B407),DAY($B407)))</f>
        <v>43100</v>
      </c>
      <c r="H420" s="133">
        <f t="shared" ref="H420" si="1195">(DATE(YEAR(G420)+1,MONTH($B407),DAY($B407)))</f>
        <v>43100</v>
      </c>
      <c r="I420" s="133">
        <f t="shared" ref="I420" si="1196">(DATE(YEAR(H420)+1,MONTH($B407),DAY($B407)))</f>
        <v>43100</v>
      </c>
      <c r="J420" s="133">
        <f t="shared" ref="J420" si="1197">(DATE(YEAR(I420)+1,MONTH($B407),DAY($B407)))</f>
        <v>43100</v>
      </c>
      <c r="K420" s="133">
        <f t="shared" ref="K420" si="1198">(DATE(YEAR(J420)+1,MONTH($B407),DAY($B407)))</f>
        <v>43100</v>
      </c>
      <c r="L420" s="133">
        <f t="shared" ref="L420" si="1199">(DATE(YEAR(K420)+1,MONTH($B407),DAY($B407)))</f>
        <v>43100</v>
      </c>
      <c r="O420" s="136" t="s">
        <v>135</v>
      </c>
      <c r="P420" s="133">
        <f>IF(P414&lt;=(DATE(YEAR(P414),MONTH($B407),DAY($B407))),(DATE(YEAR(P414),MONTH($B407),DAY($B407))),(DATE(YEAR(P414)+1,MONTH($B407),DAY($B407))))</f>
        <v>43100</v>
      </c>
      <c r="Q420" s="133">
        <f>(DATE(YEAR(P420)+1,MONTH($P407),DAY($P407)))</f>
        <v>43100</v>
      </c>
      <c r="R420" s="133">
        <f t="shared" ref="R420:W420" si="1200">(DATE(YEAR(Q420)+1,MONTH($P407),DAY($P407)))</f>
        <v>43100</v>
      </c>
      <c r="S420" s="133">
        <f t="shared" si="1200"/>
        <v>43100</v>
      </c>
      <c r="T420" s="133">
        <f t="shared" si="1200"/>
        <v>43100</v>
      </c>
      <c r="U420" s="133">
        <f t="shared" si="1200"/>
        <v>43100</v>
      </c>
      <c r="V420" s="133">
        <f t="shared" si="1200"/>
        <v>43100</v>
      </c>
      <c r="W420" s="133">
        <f t="shared" si="1200"/>
        <v>43100</v>
      </c>
    </row>
    <row r="421" spans="1:23" hidden="1" outlineLevel="1" x14ac:dyDescent="0.25">
      <c r="A421" s="136" t="s">
        <v>133</v>
      </c>
      <c r="B421" s="43">
        <f>B410</f>
        <v>0</v>
      </c>
      <c r="C421" s="43" t="e">
        <f>VLOOKUP(C411,(IF(OR('4.ACU Salaries '!$I$12="Casual (16.5%)",'4.ACU Salaries '!$I$12="Casual (30%)"),('Salary Schedule'!$A$67:$I$184),('Salary Schedule'!$A$5:$I$71))),((HLOOKUP(B$15,'Salary Schedule'!$B$4:$I$5,2,FALSE))),FALSE)</f>
        <v>#N/A</v>
      </c>
      <c r="D421" s="43" t="e">
        <f>VLOOKUP(D411,(IF(OR('4.ACU Salaries '!$I$12="Casual (16.5%)",'4.ACU Salaries '!$I$12="Casual (30%)"),('Salary Schedule'!$A$67:$I$184),('Salary Schedule'!$A$5:$I$71))),((HLOOKUP(C$15,'Salary Schedule'!$B$4:$I$5,2,FALSE))),FALSE)</f>
        <v>#N/A</v>
      </c>
      <c r="E421" s="43" t="e">
        <f>VLOOKUP(E411,(IF(OR('4.ACU Salaries '!$I$12="Casual (16.5%)",'4.ACU Salaries '!$I$12="Casual (30%)"),('Salary Schedule'!$A$67:$I$184),('Salary Schedule'!$A$5:$I$71))),((HLOOKUP(D$15,'Salary Schedule'!$B$4:$I$5,2,FALSE))),FALSE)</f>
        <v>#N/A</v>
      </c>
      <c r="F421" s="43" t="e">
        <f>VLOOKUP(F411,(IF(OR('4.ACU Salaries '!$I$12="Casual (16.5%)",'4.ACU Salaries '!$I$12="Casual (30%)"),('Salary Schedule'!$A$67:$I$184),('Salary Schedule'!$A$5:$I$71))),((HLOOKUP(E$15,'Salary Schedule'!$B$4:$I$5,2,FALSE))),FALSE)</f>
        <v>#N/A</v>
      </c>
      <c r="G421" s="43" t="e">
        <f>VLOOKUP(G411,(IF(OR('4.ACU Salaries '!$I$12="Casual (16.5%)",'4.ACU Salaries '!$I$12="Casual (30%)"),('Salary Schedule'!$A$67:$M$184),('Salary Schedule'!$A$5:$M$71))),((HLOOKUP(F$15,'Salary Schedule'!$B$4:$M$5,2,FALSE))),FALSE)</f>
        <v>#N/A</v>
      </c>
      <c r="H421" s="43" t="e">
        <f>VLOOKUP(H411,(IF(OR('4.ACU Salaries '!$I$12="Casual (16.5%)",'4.ACU Salaries '!$I$12="Casual (30%)"),('Salary Schedule'!$A$67:$M$184),('Salary Schedule'!$A$5:$M$71))),((HLOOKUP(G$15,'Salary Schedule'!$B$4:$M$5,2,FALSE))),FALSE)</f>
        <v>#N/A</v>
      </c>
      <c r="I421" s="43" t="e">
        <f>VLOOKUP(I411,(IF(OR('4.ACU Salaries '!$I$12="Casual (16.5%)",'4.ACU Salaries '!$I$12="Casual (30%)"),('Salary Schedule'!$A$67:$M$184),('Salary Schedule'!$A$5:$M$71))),((HLOOKUP(H$15,'Salary Schedule'!$B$4:$M$5,2,FALSE))),FALSE)</f>
        <v>#N/A</v>
      </c>
      <c r="J421" s="43" t="e">
        <f>VLOOKUP(J411,(IF(OR('4.ACU Salaries '!$I$12="Casual (16.5%)",'4.ACU Salaries '!$I$12="Casual (30%)"),('Salary Schedule'!$A$67:$M$184),('Salary Schedule'!$A$5:$M$71))),((HLOOKUP(I$15,'Salary Schedule'!$B$4:$M$5,2,FALSE))),FALSE)</f>
        <v>#N/A</v>
      </c>
      <c r="K421" s="43" t="e">
        <f>VLOOKUP(K411,(IF(OR('4.ACU Salaries '!$I$12="Casual (16.5%)",'4.ACU Salaries '!$I$12="Casual (30%)"),('Salary Schedule'!$A$67:$M$184),('Salary Schedule'!$A$5:$M$71))),((HLOOKUP(J$15,'Salary Schedule'!$B$4:$M$5,2,FALSE))),FALSE)</f>
        <v>#N/A</v>
      </c>
      <c r="L421" s="43" t="e">
        <f>VLOOKUP(L411,(IF(OR('4.ACU Salaries '!$I$12="Casual (16.5%)",'4.ACU Salaries '!$I$12="Casual (30%)"),('Salary Schedule'!$A$67:$M$184),('Salary Schedule'!$A$5:$M$71))),((HLOOKUP(K$15,'Salary Schedule'!$B$4:$M$5,2,FALSE))),FALSE)</f>
        <v>#N/A</v>
      </c>
      <c r="O421" s="136" t="s">
        <v>133</v>
      </c>
      <c r="P421" s="43">
        <f>$P$98</f>
        <v>0</v>
      </c>
      <c r="Q421" s="43">
        <f t="shared" ref="Q421:W421" si="1201">$P$98</f>
        <v>0</v>
      </c>
      <c r="R421" s="43">
        <f t="shared" si="1201"/>
        <v>0</v>
      </c>
      <c r="S421" s="43">
        <f t="shared" si="1201"/>
        <v>0</v>
      </c>
      <c r="T421" s="43">
        <f t="shared" si="1201"/>
        <v>0</v>
      </c>
      <c r="U421" s="43">
        <f t="shared" si="1201"/>
        <v>0</v>
      </c>
      <c r="V421" s="43">
        <f t="shared" si="1201"/>
        <v>0</v>
      </c>
      <c r="W421" s="43">
        <f t="shared" si="1201"/>
        <v>0</v>
      </c>
    </row>
    <row r="422" spans="1:23" hidden="1" outlineLevel="1" x14ac:dyDescent="0.25">
      <c r="A422" s="136" t="s">
        <v>134</v>
      </c>
      <c r="B422" s="132">
        <f t="shared" ref="B422" si="1202">IF(OR(B426&lt;=$B407,$B408&lt;=B420,B426&lt;=B420),0,(IF(B426&lt;$B408,(ABS(B420-B426)),(ABS(B420-$B408)))))</f>
        <v>0</v>
      </c>
      <c r="C422" s="132">
        <f>IF(OR(C426&lt;=$B407,$B408&lt;=C420,C426&lt;=C420),0,(IF(C426&lt;$B408,(ABS(C420-C426)),(ABS(C420-$B408)))))</f>
        <v>0</v>
      </c>
      <c r="D422" s="132">
        <f t="shared" ref="D422:L422" si="1203">IF(OR(D426&lt;=$B407,$B408&lt;=D420,D426&lt;=D420),0,(IF(D426&lt;$B408,(ABS(D420-D426)),(ABS(D420-$B408)))))</f>
        <v>0</v>
      </c>
      <c r="E422" s="132">
        <f t="shared" si="1203"/>
        <v>0</v>
      </c>
      <c r="F422" s="132">
        <f t="shared" si="1203"/>
        <v>0</v>
      </c>
      <c r="G422" s="132">
        <f t="shared" si="1203"/>
        <v>0</v>
      </c>
      <c r="H422" s="132">
        <f t="shared" si="1203"/>
        <v>0</v>
      </c>
      <c r="I422" s="132">
        <f t="shared" si="1203"/>
        <v>0</v>
      </c>
      <c r="J422" s="132">
        <f t="shared" si="1203"/>
        <v>0</v>
      </c>
      <c r="K422" s="132">
        <f t="shared" si="1203"/>
        <v>0</v>
      </c>
      <c r="L422" s="132">
        <f t="shared" si="1203"/>
        <v>0</v>
      </c>
      <c r="O422" s="136" t="s">
        <v>134</v>
      </c>
      <c r="P422" s="132">
        <f t="shared" ref="P422" si="1204">IF(OR(P426&lt;=$B407,$B408&lt;=P420,P426&lt;=P420),0,(IF(P426&lt;$B408,(ABS(P420-P426)),(ABS(P420-$B408)))))</f>
        <v>0</v>
      </c>
      <c r="Q422" s="132">
        <f>IF(OR(Q426&lt;=$P407,$P408&lt;=Q420,Q426&lt;=Q420),0,(IF(Q426&lt;$P408,(ABS(Q420-Q426)),(ABS(Q420-$P408)))))</f>
        <v>0</v>
      </c>
      <c r="R422" s="132">
        <f t="shared" ref="R422:W422" si="1205">IF(OR(R426&lt;=$P407,$P408&lt;=R420,R426&lt;=R420),0,(IF(R426&lt;$P408,(ABS(R420-R426)),(ABS(R420-$P408)))))</f>
        <v>0</v>
      </c>
      <c r="S422" s="132">
        <f t="shared" si="1205"/>
        <v>0</v>
      </c>
      <c r="T422" s="132">
        <f t="shared" si="1205"/>
        <v>0</v>
      </c>
      <c r="U422" s="132">
        <f t="shared" si="1205"/>
        <v>0</v>
      </c>
      <c r="V422" s="132">
        <f t="shared" si="1205"/>
        <v>0</v>
      </c>
      <c r="W422" s="132">
        <f t="shared" si="1205"/>
        <v>0</v>
      </c>
    </row>
    <row r="423" spans="1:23" hidden="1" outlineLevel="1" x14ac:dyDescent="0.25">
      <c r="A423" s="57" t="s">
        <v>166</v>
      </c>
      <c r="B423" s="58">
        <f>IFERROR(((B421/B$18*B422)),0)</f>
        <v>0</v>
      </c>
      <c r="C423" s="58">
        <f>IFERROR(((C421/C$18*C422)),0)</f>
        <v>0</v>
      </c>
      <c r="D423" s="58">
        <f t="shared" ref="D423:L423" si="1206">IFERROR(((D421/D$18*D422)),0)</f>
        <v>0</v>
      </c>
      <c r="E423" s="58">
        <f t="shared" si="1206"/>
        <v>0</v>
      </c>
      <c r="F423" s="58">
        <f t="shared" si="1206"/>
        <v>0</v>
      </c>
      <c r="G423" s="58">
        <f t="shared" si="1206"/>
        <v>0</v>
      </c>
      <c r="H423" s="58">
        <f t="shared" si="1206"/>
        <v>0</v>
      </c>
      <c r="I423" s="58">
        <f t="shared" si="1206"/>
        <v>0</v>
      </c>
      <c r="J423" s="58">
        <f t="shared" si="1206"/>
        <v>0</v>
      </c>
      <c r="K423" s="58">
        <f t="shared" si="1206"/>
        <v>0</v>
      </c>
      <c r="L423" s="58">
        <f t="shared" si="1206"/>
        <v>0</v>
      </c>
      <c r="O423" s="57" t="s">
        <v>166</v>
      </c>
      <c r="P423" s="58">
        <f>IF(P422&lt;&gt;0,P421,0)</f>
        <v>0</v>
      </c>
      <c r="Q423" s="58">
        <f>IF(Q422&lt;&gt;0,Q421,0)</f>
        <v>0</v>
      </c>
      <c r="R423" s="58">
        <f t="shared" ref="R423" si="1207">IF(R422&lt;&gt;0,R421,0)</f>
        <v>0</v>
      </c>
      <c r="S423" s="58">
        <f t="shared" ref="S423" si="1208">IF(S422&lt;&gt;0,S421,0)</f>
        <v>0</v>
      </c>
      <c r="T423" s="58">
        <f t="shared" ref="T423" si="1209">IF(T422&lt;&gt;0,T421,0)</f>
        <v>0</v>
      </c>
      <c r="U423" s="58">
        <f t="shared" ref="U423" si="1210">IF(U422&lt;&gt;0,U421,0)</f>
        <v>0</v>
      </c>
      <c r="V423" s="58">
        <f t="shared" ref="V423" si="1211">IF(V422&lt;&gt;0,V421,0)</f>
        <v>0</v>
      </c>
      <c r="W423" s="58">
        <f t="shared" ref="W423" si="1212">IF(W422&lt;&gt;0,W421,0)</f>
        <v>0</v>
      </c>
    </row>
    <row r="424" spans="1:23" hidden="1" outlineLevel="1" x14ac:dyDescent="0.25">
      <c r="A424" s="57" t="s">
        <v>165</v>
      </c>
      <c r="B424" s="58">
        <f>IF(B423=0,0,(IF(AND((((B423/26.089)*2)*0.175)&lt;1370.3),((B423/26.089)*2)*0.175,1370.3)))/2</f>
        <v>0</v>
      </c>
      <c r="C424" s="58">
        <f t="shared" ref="C424" si="1213">IF(C423=0,0,(IF(AND((((C423/26.089)*2)*0.175)&lt;1370.3),((C423/26.089)*2)*0.175,1370.3)))/2</f>
        <v>0</v>
      </c>
      <c r="D424" s="58">
        <f t="shared" ref="D424" si="1214">IF(D423=0,0,(IF(AND((((D423/26.089)*2)*0.175)&lt;1370.3),((D423/26.089)*2)*0.175,1370.3)))/2</f>
        <v>0</v>
      </c>
      <c r="E424" s="58">
        <f t="shared" ref="E424" si="1215">IF(E423=0,0,(IF(AND((((E423/26.089)*2)*0.175)&lt;1370.3),((E423/26.089)*2)*0.175,1370.3)))/2</f>
        <v>0</v>
      </c>
      <c r="F424" s="58">
        <f t="shared" ref="F424" si="1216">IF(F423=0,0,(IF(AND((((F423/26.089)*2)*0.175)&lt;1370.3),((F423/26.089)*2)*0.175,1370.3)))/2</f>
        <v>0</v>
      </c>
      <c r="G424" s="58">
        <f t="shared" ref="G424" si="1217">IF(G423=0,0,(IF(AND((((G423/26.089)*2)*0.175)&lt;1370.3),((G423/26.089)*2)*0.175,1370.3)))/2</f>
        <v>0</v>
      </c>
      <c r="H424" s="58">
        <f t="shared" ref="H424" si="1218">IF(H423=0,0,(IF(AND((((H423/26.089)*2)*0.175)&lt;1370.3),((H423/26.089)*2)*0.175,1370.3)))/2</f>
        <v>0</v>
      </c>
      <c r="I424" s="58">
        <f t="shared" ref="I424" si="1219">IF(I423=0,0,(IF(AND((((I423/26.089)*2)*0.175)&lt;1370.3),((I423/26.089)*2)*0.175,1370.3)))/2</f>
        <v>0</v>
      </c>
      <c r="J424" s="58">
        <f t="shared" ref="J424" si="1220">IF(J423=0,0,(IF(AND((((J423/26.089)*2)*0.175)&lt;1370.3),((J423/26.089)*2)*0.175,1370.3)))/2</f>
        <v>0</v>
      </c>
      <c r="K424" s="58">
        <f t="shared" ref="K424" si="1221">IF(K423=0,0,(IF(AND((((K423/26.089)*2)*0.175)&lt;1370.3),((K423/26.089)*2)*0.175,1370.3)))/2</f>
        <v>0</v>
      </c>
      <c r="L424" s="58">
        <f t="shared" ref="L424" si="1222">IF(L423=0,0,(IF(AND((((L423/26.089)*2)*0.175)&lt;1370.3),((L423/26.089)*2)*0.175,1370.3)))/2</f>
        <v>0</v>
      </c>
      <c r="O424" s="57" t="s">
        <v>165</v>
      </c>
      <c r="P424" s="58"/>
      <c r="Q424" s="58"/>
      <c r="R424" s="58"/>
      <c r="S424" s="58"/>
      <c r="T424" s="58"/>
      <c r="U424" s="58"/>
      <c r="V424" s="58"/>
      <c r="W424" s="58"/>
    </row>
    <row r="425" spans="1:23" hidden="1" outlineLevel="1" x14ac:dyDescent="0.25">
      <c r="A425" s="136"/>
      <c r="B425" s="137"/>
      <c r="C425" s="137"/>
      <c r="D425" s="137"/>
      <c r="E425" s="137"/>
      <c r="F425" s="137"/>
      <c r="G425" s="137"/>
      <c r="H425" s="137"/>
      <c r="I425" s="137"/>
      <c r="J425" s="137"/>
      <c r="K425" s="137"/>
      <c r="L425" s="137"/>
      <c r="O425" s="136"/>
      <c r="P425" s="137"/>
      <c r="Q425" s="137"/>
      <c r="R425" s="137"/>
      <c r="S425" s="137"/>
      <c r="T425" s="137"/>
      <c r="U425" s="137"/>
      <c r="V425" s="137"/>
      <c r="W425" s="137"/>
    </row>
    <row r="426" spans="1:23" hidden="1" outlineLevel="1" x14ac:dyDescent="0.25">
      <c r="A426" s="136" t="s">
        <v>187</v>
      </c>
      <c r="B426" s="133">
        <f>IF(B414&lt;=((DATE(YEAR(B407),7,1))),(DATE(YEAR(B420),MONTH($B$16),DAY($B$16))),(DATE(YEAR(B420)+1,MONTH($B$16),DAY($B$16))))</f>
        <v>43283</v>
      </c>
      <c r="C426" s="133">
        <f t="shared" ref="C426" si="1223">(DATE(YEAR(B426)+1,MONTH(B426),DAY(B426)))</f>
        <v>43648</v>
      </c>
      <c r="D426" s="133">
        <f t="shared" ref="D426" si="1224">(DATE(YEAR(C426)+1,MONTH(C426),DAY(C426)))</f>
        <v>44014</v>
      </c>
      <c r="E426" s="133">
        <f t="shared" ref="E426" si="1225">(DATE(YEAR(D426)+1,MONTH(D426),DAY(D426)))</f>
        <v>44379</v>
      </c>
      <c r="F426" s="133">
        <f t="shared" ref="F426" si="1226">(DATE(YEAR(E426)+1,MONTH(E426),DAY(E426)))</f>
        <v>44744</v>
      </c>
      <c r="G426" s="133">
        <f t="shared" ref="G426" si="1227">(DATE(YEAR(F426)+1,MONTH(F426),DAY(F426)))</f>
        <v>45109</v>
      </c>
      <c r="H426" s="133">
        <f t="shared" ref="H426" si="1228">(DATE(YEAR(G426)+1,MONTH(G426),DAY(G426)))</f>
        <v>45475</v>
      </c>
      <c r="I426" s="133">
        <f t="shared" ref="I426" si="1229">(DATE(YEAR(H426)+1,MONTH(H426),DAY(H426)))</f>
        <v>45840</v>
      </c>
      <c r="J426" s="133">
        <f t="shared" ref="J426" si="1230">(DATE(YEAR(I426)+1,MONTH(I426),DAY(I426)))</f>
        <v>46205</v>
      </c>
      <c r="K426" s="133">
        <f t="shared" ref="K426" si="1231">(DATE(YEAR(J426)+1,MONTH(J426),DAY(J426)))</f>
        <v>46570</v>
      </c>
      <c r="L426" s="133">
        <f t="shared" ref="L426" si="1232">(DATE(YEAR(K426)+1,MONTH(K426),DAY(K426)))</f>
        <v>46936</v>
      </c>
      <c r="O426" s="136" t="s">
        <v>187</v>
      </c>
      <c r="P426" s="133">
        <f>IF(P414&lt;=((DATE(YEAR(P407),7,1))),(DATE(YEAR(P420),MONTH($B$16),DAY($B$16))),(DATE(YEAR(P420)+1,MONTH($B$16),DAY($B$16))))</f>
        <v>43283</v>
      </c>
      <c r="Q426" s="133">
        <f t="shared" ref="Q426" si="1233">(DATE(YEAR(P426)+1,MONTH(P426),DAY(P426)))</f>
        <v>43648</v>
      </c>
      <c r="R426" s="133">
        <f t="shared" ref="R426" si="1234">(DATE(YEAR(Q426)+1,MONTH(Q426),DAY(Q426)))</f>
        <v>44014</v>
      </c>
      <c r="S426" s="133">
        <f t="shared" ref="S426" si="1235">(DATE(YEAR(R426)+1,MONTH(R426),DAY(R426)))</f>
        <v>44379</v>
      </c>
      <c r="T426" s="133">
        <f t="shared" ref="T426" si="1236">(DATE(YEAR(S426)+1,MONTH(S426),DAY(S426)))</f>
        <v>44744</v>
      </c>
      <c r="U426" s="133">
        <f t="shared" ref="U426" si="1237">(DATE(YEAR(T426)+1,MONTH(T426),DAY(T426)))</f>
        <v>45109</v>
      </c>
      <c r="V426" s="133">
        <f t="shared" ref="V426" si="1238">(DATE(YEAR(U426)+1,MONTH(U426),DAY(U426)))</f>
        <v>45475</v>
      </c>
      <c r="W426" s="133">
        <f t="shared" ref="W426" si="1239">(DATE(YEAR(V426)+1,MONTH(V426),DAY(V426)))</f>
        <v>45840</v>
      </c>
    </row>
    <row r="427" spans="1:23" hidden="1" outlineLevel="1" x14ac:dyDescent="0.25">
      <c r="A427" s="136" t="s">
        <v>133</v>
      </c>
      <c r="B427" s="43" t="e">
        <f>VLOOKUP((IF(B420&lt;B426,B411,B411)),(IF('4.ACU Salaries '!I363="Casual (16.5%)",('Salary Schedule'!$A$67:$I$184),('Salary Schedule'!$A$4:$I$64))),(HLOOKUP('6. Staff Calculations'!B$15,'Salary Schedule'!$B$4:$I$5,2,FALSE)),FALSE)*1.03</f>
        <v>#N/A</v>
      </c>
      <c r="C427" s="43" t="e">
        <f>VLOOKUP((IF(C420&lt;C426,C411,B411)),(IF(OR('4.ACU Salaries '!$I$12="Casual (16.5%)",'4.ACU Salaries '!$I$12="Casual (30%)"),('Salary Schedule'!$A$67:$I$184),('Salary Schedule'!$A$5:$I$64))),(HLOOKUP('6. Staff Calculations'!C$15,'Salary Schedule'!$B$4:$I$5,2,FALSE)),FALSE)</f>
        <v>#N/A</v>
      </c>
      <c r="D427" s="43" t="e">
        <f>VLOOKUP((IF(D420&lt;D426,D411,C411)),(IF(OR('4.ACU Salaries '!$I$12="Casual (16.5%)",'4.ACU Salaries '!$I$12="Casual (30%)"),('Salary Schedule'!$A$67:$I$184),('Salary Schedule'!$A$5:$I$64))),(HLOOKUP('6. Staff Calculations'!D$15,'Salary Schedule'!$B$4:$I$5,2,FALSE)),FALSE)</f>
        <v>#N/A</v>
      </c>
      <c r="E427" s="43" t="e">
        <f>VLOOKUP((IF(E420&lt;E426,E411,D411)),(IF(OR('4.ACU Salaries '!$I$12="Casual (16.5%)",'4.ACU Salaries '!$I$12="Casual (30%)"),('Salary Schedule'!$A$67:$I$184),('Salary Schedule'!$A$5:$I$64))),(HLOOKUP('6. Staff Calculations'!E$15,'Salary Schedule'!$B$4:$I$5,2,FALSE)),FALSE)</f>
        <v>#N/A</v>
      </c>
      <c r="F427" s="43" t="e">
        <f>VLOOKUP((IF(F420&lt;F426,F411,E411)),(IF(OR('4.ACU Salaries '!$I$12="Casual (16.5%)",'4.ACU Salaries '!$I$12="Casual (30%)"),('Salary Schedule'!$A$67:$I$184),('Salary Schedule'!$A$5:$I$64))),(HLOOKUP('6. Staff Calculations'!F$15,'Salary Schedule'!$B$4:$I$5,2,FALSE)),FALSE)</f>
        <v>#N/A</v>
      </c>
      <c r="G427" s="43" t="e">
        <f>VLOOKUP((IF(G420&lt;G426,G411,F411)),(IF(OR('4.ACU Salaries '!$I$12="Casual (16.5%)",'4.ACU Salaries '!$I$12="Casual (30%)"),('Salary Schedule'!$A$67:$M$184),('Salary Schedule'!$A$5:$M$64))),(HLOOKUP('6. Staff Calculations'!G$15,'Salary Schedule'!$B$4:$M$5,2,FALSE)),FALSE)</f>
        <v>#N/A</v>
      </c>
      <c r="H427" s="43" t="e">
        <f>VLOOKUP((IF(H420&lt;H426,H411,G411)),(IF(OR('4.ACU Salaries '!$I$12="Casual (16.5%)",'4.ACU Salaries '!$I$12="Casual (30%)"),('Salary Schedule'!$A$67:$M$184),('Salary Schedule'!$A$5:$M$64))),(HLOOKUP('6. Staff Calculations'!H$15,'Salary Schedule'!$B$4:$M$5,2,FALSE)),FALSE)</f>
        <v>#N/A</v>
      </c>
      <c r="I427" s="43" t="e">
        <f>VLOOKUP((IF(I420&lt;I426,I411,H411)),(IF(OR('4.ACU Salaries '!$I$12="Casual (16.5%)",'4.ACU Salaries '!$I$12="Casual (30%)"),('Salary Schedule'!$A$67:$M$184),('Salary Schedule'!$A$5:$M$64))),(HLOOKUP('6. Staff Calculations'!I$15,'Salary Schedule'!$B$4:$M$5,2,FALSE)),FALSE)</f>
        <v>#N/A</v>
      </c>
      <c r="J427" s="43" t="e">
        <f>VLOOKUP((IF(J420&lt;J426,J411,I411)),(IF(OR('4.ACU Salaries '!$I$12="Casual (16.5%)",'4.ACU Salaries '!$I$12="Casual (30%)"),('Salary Schedule'!$A$67:$M$184),('Salary Schedule'!$A$5:$M$64))),(HLOOKUP('6. Staff Calculations'!J$15,'Salary Schedule'!$B$4:$M$5,2,FALSE)),FALSE)</f>
        <v>#N/A</v>
      </c>
      <c r="K427" s="43" t="e">
        <f>VLOOKUP((IF(K420&lt;K426,K411,J411)),(IF(OR('4.ACU Salaries '!$I$12="Casual (16.5%)",'4.ACU Salaries '!$I$12="Casual (30%)"),('Salary Schedule'!$A$67:$M$184),('Salary Schedule'!$A$5:$M$64))),(HLOOKUP('6. Staff Calculations'!K$15,'Salary Schedule'!$B$4:$M$5,2,FALSE)),FALSE)</f>
        <v>#N/A</v>
      </c>
      <c r="L427" s="43" t="e">
        <f>VLOOKUP((IF(L420&lt;L426,L411,K411)),(IF(OR('4.ACU Salaries '!$I$12="Casual (16.5%)",'4.ACU Salaries '!$I$12="Casual (30%)"),('Salary Schedule'!$A$67:$M$184),('Salary Schedule'!$A$5:$M$64))),(HLOOKUP('6. Staff Calculations'!L$15,'Salary Schedule'!$B$4:$M$5,2,FALSE)),FALSE)</f>
        <v>#N/A</v>
      </c>
      <c r="O427" s="136" t="s">
        <v>133</v>
      </c>
      <c r="P427" s="43"/>
      <c r="Q427" s="43"/>
      <c r="R427" s="43"/>
      <c r="S427" s="43"/>
      <c r="T427" s="43"/>
      <c r="U427" s="43"/>
      <c r="V427" s="43"/>
      <c r="W427" s="43"/>
    </row>
    <row r="428" spans="1:23" hidden="1" outlineLevel="1" x14ac:dyDescent="0.25">
      <c r="A428" s="136" t="s">
        <v>134</v>
      </c>
      <c r="B428" s="132">
        <f t="shared" ref="B428" si="1240">IF(OR(B426&lt;=$B407,$B408&lt;=B426),0,(IF(B432&lt;$B408,(IF(B432&lt;=B426,(ABS(B426-B438)),(ABS(B426-B432)))),(ABS(B426-$B408)))))</f>
        <v>0</v>
      </c>
      <c r="C428" s="132">
        <f>IF(OR(C426&lt;=$B407,$B408&lt;=C426),0,(IF(C432&lt;$B408,(IF(C432&lt;=C426,(ABS(C426-C438)),(ABS(C426-C432)))),(ABS(C426-$B408)))))</f>
        <v>0</v>
      </c>
      <c r="D428" s="132">
        <f t="shared" ref="D428:L428" si="1241">IF(OR(D426&lt;=$B407,$B408&lt;=D426),0,(IF(D432&lt;$B408,(IF(D432&lt;=D426,(ABS(D426-D438)),(ABS(D426-D432)))),(ABS(D426-$B408)))))</f>
        <v>0</v>
      </c>
      <c r="E428" s="132">
        <f t="shared" si="1241"/>
        <v>0</v>
      </c>
      <c r="F428" s="132">
        <f t="shared" si="1241"/>
        <v>0</v>
      </c>
      <c r="G428" s="132">
        <f t="shared" si="1241"/>
        <v>0</v>
      </c>
      <c r="H428" s="132">
        <f t="shared" si="1241"/>
        <v>0</v>
      </c>
      <c r="I428" s="132">
        <f t="shared" si="1241"/>
        <v>0</v>
      </c>
      <c r="J428" s="132">
        <f t="shared" si="1241"/>
        <v>0</v>
      </c>
      <c r="K428" s="132">
        <f t="shared" si="1241"/>
        <v>0</v>
      </c>
      <c r="L428" s="132">
        <f t="shared" si="1241"/>
        <v>0</v>
      </c>
      <c r="O428" s="136" t="s">
        <v>134</v>
      </c>
      <c r="P428" s="132"/>
      <c r="Q428" s="132"/>
      <c r="R428" s="132"/>
      <c r="S428" s="132"/>
      <c r="T428" s="132"/>
      <c r="U428" s="132"/>
      <c r="V428" s="132"/>
      <c r="W428" s="132"/>
    </row>
    <row r="429" spans="1:23" hidden="1" outlineLevel="1" x14ac:dyDescent="0.25">
      <c r="A429" s="57" t="s">
        <v>166</v>
      </c>
      <c r="B429" s="58">
        <f t="shared" ref="B429" si="1242">IFERROR(((B427/B$18*B428)),0)</f>
        <v>0</v>
      </c>
      <c r="C429" s="58">
        <f>IFERROR(((C427/C$18*C428)),0)</f>
        <v>0</v>
      </c>
      <c r="D429" s="58">
        <f t="shared" ref="D429:L429" si="1243">IFERROR(((D427/D$18*D428)),0)</f>
        <v>0</v>
      </c>
      <c r="E429" s="58">
        <f t="shared" si="1243"/>
        <v>0</v>
      </c>
      <c r="F429" s="58">
        <f t="shared" si="1243"/>
        <v>0</v>
      </c>
      <c r="G429" s="58">
        <f t="shared" si="1243"/>
        <v>0</v>
      </c>
      <c r="H429" s="58">
        <f t="shared" si="1243"/>
        <v>0</v>
      </c>
      <c r="I429" s="58">
        <f t="shared" si="1243"/>
        <v>0</v>
      </c>
      <c r="J429" s="58">
        <f t="shared" si="1243"/>
        <v>0</v>
      </c>
      <c r="K429" s="58">
        <f t="shared" si="1243"/>
        <v>0</v>
      </c>
      <c r="L429" s="58">
        <f t="shared" si="1243"/>
        <v>0</v>
      </c>
      <c r="O429" s="57" t="s">
        <v>166</v>
      </c>
      <c r="P429" s="58"/>
      <c r="Q429" s="58"/>
      <c r="R429" s="58"/>
      <c r="S429" s="58"/>
      <c r="T429" s="58"/>
      <c r="U429" s="58"/>
      <c r="V429" s="58"/>
      <c r="W429" s="58"/>
    </row>
    <row r="430" spans="1:23" hidden="1" outlineLevel="1" x14ac:dyDescent="0.25">
      <c r="A430" s="57" t="s">
        <v>165</v>
      </c>
      <c r="B430" s="58">
        <f>IF(B429=0,0,(IF(AND((((B429/26.089)*2)*0.175)&lt;1370.3),((B429/26.089)*2)*0.175,1370.3)))/2</f>
        <v>0</v>
      </c>
      <c r="C430" s="58">
        <f t="shared" ref="C430" si="1244">IF(C429=0,0,(IF(AND((((C429/26.089)*2)*0.175)&lt;1370.3),((C429/26.089)*2)*0.175,1370.3)))/2</f>
        <v>0</v>
      </c>
      <c r="D430" s="58">
        <f t="shared" ref="D430" si="1245">IF(D429=0,0,(IF(AND((((D429/26.089)*2)*0.175)&lt;1370.3),((D429/26.089)*2)*0.175,1370.3)))/2</f>
        <v>0</v>
      </c>
      <c r="E430" s="58">
        <f t="shared" ref="E430" si="1246">IF(E429=0,0,(IF(AND((((E429/26.089)*2)*0.175)&lt;1370.3),((E429/26.089)*2)*0.175,1370.3)))/2</f>
        <v>0</v>
      </c>
      <c r="F430" s="58">
        <f t="shared" ref="F430" si="1247">IF(F429=0,0,(IF(AND((((F429/26.089)*2)*0.175)&lt;1370.3),((F429/26.089)*2)*0.175,1370.3)))/2</f>
        <v>0</v>
      </c>
      <c r="G430" s="58">
        <f t="shared" ref="G430" si="1248">IF(G429=0,0,(IF(AND((((G429/26.089)*2)*0.175)&lt;1370.3),((G429/26.089)*2)*0.175,1370.3)))/2</f>
        <v>0</v>
      </c>
      <c r="H430" s="58">
        <f t="shared" ref="H430" si="1249">IF(H429=0,0,(IF(AND((((H429/26.089)*2)*0.175)&lt;1370.3),((H429/26.089)*2)*0.175,1370.3)))/2</f>
        <v>0</v>
      </c>
      <c r="I430" s="58">
        <f t="shared" ref="I430" si="1250">IF(I429=0,0,(IF(AND((((I429/26.089)*2)*0.175)&lt;1370.3),((I429/26.089)*2)*0.175,1370.3)))/2</f>
        <v>0</v>
      </c>
      <c r="J430" s="58">
        <f t="shared" ref="J430" si="1251">IF(J429=0,0,(IF(AND((((J429/26.089)*2)*0.175)&lt;1370.3),((J429/26.089)*2)*0.175,1370.3)))/2</f>
        <v>0</v>
      </c>
      <c r="K430" s="58">
        <f t="shared" ref="K430" si="1252">IF(K429=0,0,(IF(AND((((K429/26.089)*2)*0.175)&lt;1370.3),((K429/26.089)*2)*0.175,1370.3)))/2</f>
        <v>0</v>
      </c>
      <c r="L430" s="58">
        <f t="shared" ref="L430" si="1253">IF(L429=0,0,(IF(AND((((L429/26.089)*2)*0.175)&lt;1370.3),((L429/26.089)*2)*0.175,1370.3)))/2</f>
        <v>0</v>
      </c>
      <c r="O430" s="57" t="s">
        <v>165</v>
      </c>
      <c r="P430" s="58"/>
      <c r="Q430" s="58"/>
      <c r="R430" s="58"/>
      <c r="S430" s="58"/>
      <c r="T430" s="58"/>
      <c r="U430" s="58"/>
      <c r="V430" s="58"/>
      <c r="W430" s="58"/>
    </row>
    <row r="431" spans="1:23" hidden="1" outlineLevel="1" x14ac:dyDescent="0.25">
      <c r="A431" s="136"/>
      <c r="B431" s="43"/>
      <c r="C431" s="43"/>
      <c r="D431" s="43"/>
      <c r="E431" s="43"/>
      <c r="F431" s="43"/>
      <c r="G431" s="43"/>
      <c r="H431" s="43"/>
      <c r="I431" s="43"/>
      <c r="J431" s="43"/>
      <c r="K431" s="43"/>
      <c r="L431" s="43"/>
      <c r="O431" s="136"/>
      <c r="P431" s="43"/>
      <c r="Q431" s="43"/>
      <c r="R431" s="43"/>
      <c r="S431" s="43"/>
      <c r="T431" s="43"/>
      <c r="U431" s="43"/>
      <c r="V431" s="43"/>
      <c r="W431" s="43"/>
    </row>
    <row r="432" spans="1:23" hidden="1" outlineLevel="1" x14ac:dyDescent="0.25">
      <c r="A432" s="136" t="s">
        <v>135</v>
      </c>
      <c r="B432" s="133">
        <f t="shared" ref="B432:L432" si="1254">B420</f>
        <v>43100</v>
      </c>
      <c r="C432" s="133">
        <f t="shared" si="1254"/>
        <v>43100</v>
      </c>
      <c r="D432" s="133">
        <f t="shared" si="1254"/>
        <v>43100</v>
      </c>
      <c r="E432" s="133">
        <f t="shared" si="1254"/>
        <v>43100</v>
      </c>
      <c r="F432" s="133">
        <f t="shared" si="1254"/>
        <v>43100</v>
      </c>
      <c r="G432" s="133">
        <f t="shared" si="1254"/>
        <v>43100</v>
      </c>
      <c r="H432" s="133">
        <f t="shared" si="1254"/>
        <v>43100</v>
      </c>
      <c r="I432" s="133">
        <f t="shared" si="1254"/>
        <v>43100</v>
      </c>
      <c r="J432" s="133">
        <f t="shared" si="1254"/>
        <v>43100</v>
      </c>
      <c r="K432" s="133">
        <f t="shared" si="1254"/>
        <v>43100</v>
      </c>
      <c r="L432" s="133">
        <f t="shared" si="1254"/>
        <v>43100</v>
      </c>
      <c r="O432" s="136" t="s">
        <v>135</v>
      </c>
      <c r="P432" s="133">
        <f t="shared" ref="P432:W432" si="1255">P420</f>
        <v>43100</v>
      </c>
      <c r="Q432" s="133">
        <f t="shared" si="1255"/>
        <v>43100</v>
      </c>
      <c r="R432" s="133">
        <f t="shared" si="1255"/>
        <v>43100</v>
      </c>
      <c r="S432" s="133">
        <f t="shared" si="1255"/>
        <v>43100</v>
      </c>
      <c r="T432" s="133">
        <f t="shared" si="1255"/>
        <v>43100</v>
      </c>
      <c r="U432" s="133">
        <f t="shared" si="1255"/>
        <v>43100</v>
      </c>
      <c r="V432" s="133">
        <f t="shared" si="1255"/>
        <v>43100</v>
      </c>
      <c r="W432" s="133">
        <f t="shared" si="1255"/>
        <v>43100</v>
      </c>
    </row>
    <row r="433" spans="1:23" hidden="1" outlineLevel="1" x14ac:dyDescent="0.25">
      <c r="A433" s="136" t="s">
        <v>133</v>
      </c>
      <c r="B433" s="43" t="e">
        <f>B427</f>
        <v>#N/A</v>
      </c>
      <c r="C433" s="43" t="e">
        <f>VLOOKUP(C411,(IF(OR('4.ACU Salaries '!$I$12="Casual (16.5%)",'4.ACU Salaries '!$I$12="Casual (30%)"),('Salary Schedule'!$A$67:$I$184),('Salary Schedule'!$A$5:$I$64))),((HLOOKUP(C$15,'Salary Schedule'!$B$4:$I$5,2,FALSE))),FALSE)</f>
        <v>#N/A</v>
      </c>
      <c r="D433" s="43" t="e">
        <f>VLOOKUP(D411,(IF(OR('4.ACU Salaries '!$I$12="Casual (16.5%)",'4.ACU Salaries '!$I$12="Casual (30%)"),('Salary Schedule'!$A$67:$I$184),('Salary Schedule'!$A$5:$I$64))),((HLOOKUP(D$15,'Salary Schedule'!$B$4:$I$5,2,FALSE))),FALSE)</f>
        <v>#N/A</v>
      </c>
      <c r="E433" s="43" t="e">
        <f>VLOOKUP(E411,(IF(OR('4.ACU Salaries '!$I$12="Casual (16.5%)",'4.ACU Salaries '!$I$12="Casual (30%)"),('Salary Schedule'!$A$67:$I$184),('Salary Schedule'!$A$5:$I$64))),((HLOOKUP(E$15,'Salary Schedule'!$B$4:$I$5,2,FALSE))),FALSE)</f>
        <v>#N/A</v>
      </c>
      <c r="F433" s="43" t="e">
        <f>VLOOKUP(F411,(IF(OR('4.ACU Salaries '!$I$12="Casual (16.5%)",'4.ACU Salaries '!$I$12="Casual (30%)"),('Salary Schedule'!$A$67:$I$184),('Salary Schedule'!$A$5:$I$64))),((HLOOKUP(F$15,'Salary Schedule'!$B$4:$I$5,2,FALSE))),FALSE)</f>
        <v>#N/A</v>
      </c>
      <c r="G433" s="43" t="e">
        <f>VLOOKUP(G411,(IF(OR('4.ACU Salaries '!$I$12="Casual (16.5%)",'4.ACU Salaries '!$I$12="Casual (30%)"),('Salary Schedule'!$A$67:$M$184),('Salary Schedule'!$A$5:$M$64))),((HLOOKUP(G$15,'Salary Schedule'!$B$4:$M$5,2,FALSE))),FALSE)</f>
        <v>#N/A</v>
      </c>
      <c r="H433" s="43" t="e">
        <f>VLOOKUP(H411,(IF(OR('4.ACU Salaries '!$I$12="Casual (16.5%)",'4.ACU Salaries '!$I$12="Casual (30%)"),('Salary Schedule'!$A$67:$M$184),('Salary Schedule'!$A$5:$M$64))),((HLOOKUP(H$15,'Salary Schedule'!$B$4:$M$5,2,FALSE))),FALSE)</f>
        <v>#N/A</v>
      </c>
      <c r="I433" s="43" t="e">
        <f>VLOOKUP(I411,(IF(OR('4.ACU Salaries '!$I$12="Casual (16.5%)",'4.ACU Salaries '!$I$12="Casual (30%)"),('Salary Schedule'!$A$67:$M$184),('Salary Schedule'!$A$5:$M$64))),((HLOOKUP(I$15,'Salary Schedule'!$B$4:$M$5,2,FALSE))),FALSE)</f>
        <v>#N/A</v>
      </c>
      <c r="J433" s="43" t="e">
        <f>VLOOKUP(J411,(IF(OR('4.ACU Salaries '!$I$12="Casual (16.5%)",'4.ACU Salaries '!$I$12="Casual (30%)"),('Salary Schedule'!$A$67:$M$184),('Salary Schedule'!$A$5:$M$64))),((HLOOKUP(J$15,'Salary Schedule'!$B$4:$M$5,2,FALSE))),FALSE)</f>
        <v>#N/A</v>
      </c>
      <c r="K433" s="43" t="e">
        <f>VLOOKUP(K411,(IF(OR('4.ACU Salaries '!$I$12="Casual (16.5%)",'4.ACU Salaries '!$I$12="Casual (30%)"),('Salary Schedule'!$A$67:$M$184),('Salary Schedule'!$A$5:$M$64))),((HLOOKUP(K$15,'Salary Schedule'!$B$4:$M$5,2,FALSE))),FALSE)</f>
        <v>#N/A</v>
      </c>
      <c r="L433" s="43" t="e">
        <f>VLOOKUP(L411,(IF(OR('4.ACU Salaries '!$I$12="Casual (16.5%)",'4.ACU Salaries '!$I$12="Casual (30%)"),('Salary Schedule'!$A$67:$M$184),('Salary Schedule'!$A$5:$M$64))),((HLOOKUP(L$15,'Salary Schedule'!$B$4:$M$5,2,FALSE))),FALSE)</f>
        <v>#N/A</v>
      </c>
      <c r="O433" s="136" t="s">
        <v>133</v>
      </c>
      <c r="P433" s="43"/>
      <c r="Q433" s="43"/>
      <c r="R433" s="43"/>
      <c r="S433" s="43"/>
      <c r="T433" s="43"/>
      <c r="U433" s="43"/>
      <c r="V433" s="43"/>
      <c r="W433" s="43"/>
    </row>
    <row r="434" spans="1:23" hidden="1" outlineLevel="1" x14ac:dyDescent="0.25">
      <c r="A434" s="136" t="s">
        <v>134</v>
      </c>
      <c r="B434" s="132">
        <f>IF(OR(B432&lt;B426,B432&lt;$B407,$B408&lt;=B432),0,(IF(B438&gt;$B408,(ABS(B432-$B408)),IF(B438&lt;C426,(ABS(B432-B438)),(ABS(B432-C426))))))</f>
        <v>0</v>
      </c>
      <c r="C434" s="132">
        <f t="shared" ref="C434" si="1256">IF(OR(C432&lt;C426,C432&lt;$B407,$B408&lt;=C432),0,(IF(C438&gt;$B408,(ABS(C432-$B408)),IF(C438&lt;D426,(ABS(C432-C438)),(ABS(C432-D426))))))</f>
        <v>0</v>
      </c>
      <c r="D434" s="132">
        <f t="shared" ref="D434" si="1257">IF(OR(D432&lt;D426,D432&lt;$B407,$B408&lt;=D432),0,(IF(D438&gt;$B408,(ABS(D432-$B408)),IF(D438&lt;E426,(ABS(D432-D438)),(ABS(D432-E426))))))</f>
        <v>0</v>
      </c>
      <c r="E434" s="132">
        <f t="shared" ref="E434" si="1258">IF(OR(E432&lt;E426,E432&lt;$B407,$B408&lt;=E432),0,(IF(E438&gt;$B408,(ABS(E432-$B408)),IF(E438&lt;F426,(ABS(E432-E438)),(ABS(E432-F426))))))</f>
        <v>0</v>
      </c>
      <c r="F434" s="132">
        <f t="shared" ref="F434" si="1259">IF(OR(F432&lt;F426,F432&lt;$B407,$B408&lt;=F432),0,(IF(F438&gt;$B408,(ABS(F432-$B408)),IF(F438&lt;G426,(ABS(F432-F438)),(ABS(F432-G426))))))</f>
        <v>0</v>
      </c>
      <c r="G434" s="132">
        <f t="shared" ref="G434" si="1260">IF(OR(G432&lt;G426,G432&lt;$B407,$B408&lt;=G432),0,(IF(G438&gt;$B408,(ABS(G432-$B408)),IF(G438&lt;H426,(ABS(G432-G438)),(ABS(G432-H426))))))</f>
        <v>0</v>
      </c>
      <c r="H434" s="132">
        <f t="shared" ref="H434" si="1261">IF(OR(H432&lt;H426,H432&lt;$B407,$B408&lt;=H432),0,(IF(H438&gt;$B408,(ABS(H432-$B408)),IF(H438&lt;I426,(ABS(H432-H438)),(ABS(H432-I426))))))</f>
        <v>0</v>
      </c>
      <c r="I434" s="132">
        <f t="shared" ref="I434" si="1262">IF(OR(I432&lt;I426,I432&lt;$B407,$B408&lt;=I432),0,(IF(I438&gt;$B408,(ABS(I432-$B408)),IF(I438&lt;J426,(ABS(I432-I438)),(ABS(I432-J426))))))</f>
        <v>0</v>
      </c>
      <c r="J434" s="132">
        <f t="shared" ref="J434" si="1263">IF(OR(J432&lt;J426,J432&lt;$B407,$B408&lt;=J432),0,(IF(J438&gt;$B408,(ABS(J432-$B408)),IF(J438&lt;K426,(ABS(J432-J438)),(ABS(J432-K426))))))</f>
        <v>0</v>
      </c>
      <c r="K434" s="132">
        <f t="shared" ref="K434" si="1264">IF(OR(K432&lt;K426,K432&lt;$B407,$B408&lt;=K432),0,(IF(K438&gt;$B408,(ABS(K432-$B408)),IF(K438&lt;L426,(ABS(K432-K438)),(ABS(K432-L426))))))</f>
        <v>0</v>
      </c>
      <c r="L434" s="132">
        <f t="shared" ref="L434" si="1265">IF(OR(L432&lt;L426,L432&lt;$B407,$B408&lt;=L432),0,(IF(L438&gt;$B408,(ABS(L432-$B408)),IF(L438&lt;M426,(ABS(L432-L438)),(ABS(L432-M426))))))</f>
        <v>0</v>
      </c>
      <c r="O434" s="136" t="s">
        <v>134</v>
      </c>
      <c r="P434" s="132"/>
      <c r="Q434" s="132"/>
      <c r="R434" s="132"/>
      <c r="S434" s="132"/>
      <c r="T434" s="132"/>
      <c r="U434" s="132"/>
      <c r="V434" s="132"/>
      <c r="W434" s="132"/>
    </row>
    <row r="435" spans="1:23" hidden="1" outlineLevel="1" x14ac:dyDescent="0.25">
      <c r="A435" s="57" t="s">
        <v>166</v>
      </c>
      <c r="B435" s="58">
        <f t="shared" ref="B435:L435" si="1266">IFERROR(((B433/B$18*B434)),0)</f>
        <v>0</v>
      </c>
      <c r="C435" s="58">
        <f t="shared" si="1266"/>
        <v>0</v>
      </c>
      <c r="D435" s="58">
        <f t="shared" si="1266"/>
        <v>0</v>
      </c>
      <c r="E435" s="58">
        <f t="shared" si="1266"/>
        <v>0</v>
      </c>
      <c r="F435" s="58">
        <f t="shared" si="1266"/>
        <v>0</v>
      </c>
      <c r="G435" s="58">
        <f t="shared" si="1266"/>
        <v>0</v>
      </c>
      <c r="H435" s="58">
        <f t="shared" si="1266"/>
        <v>0</v>
      </c>
      <c r="I435" s="58">
        <f t="shared" si="1266"/>
        <v>0</v>
      </c>
      <c r="J435" s="58">
        <f t="shared" si="1266"/>
        <v>0</v>
      </c>
      <c r="K435" s="58">
        <f t="shared" si="1266"/>
        <v>0</v>
      </c>
      <c r="L435" s="58">
        <f t="shared" si="1266"/>
        <v>0</v>
      </c>
      <c r="O435" s="57" t="s">
        <v>166</v>
      </c>
      <c r="P435" s="58"/>
      <c r="Q435" s="58"/>
      <c r="R435" s="58"/>
      <c r="S435" s="58"/>
      <c r="T435" s="58"/>
      <c r="U435" s="58"/>
      <c r="V435" s="58"/>
      <c r="W435" s="58"/>
    </row>
    <row r="436" spans="1:23" hidden="1" outlineLevel="1" x14ac:dyDescent="0.25">
      <c r="A436" s="57" t="s">
        <v>165</v>
      </c>
      <c r="B436" s="58">
        <f>IF(B434=0,0,(IF(AND((((B435/26.089)*2)*0.175)&lt;1370.3),((B435/26.089)*2)*0.175,1370.3)))</f>
        <v>0</v>
      </c>
      <c r="C436" s="58">
        <f t="shared" ref="C436:L436" si="1267">IF(C434=0,0,(IF(AND((((C435/26.089)*2)*0.175)&lt;1370.3),((C435/26.089)*2)*0.175,1370.3)))</f>
        <v>0</v>
      </c>
      <c r="D436" s="58">
        <f t="shared" si="1267"/>
        <v>0</v>
      </c>
      <c r="E436" s="58">
        <f t="shared" si="1267"/>
        <v>0</v>
      </c>
      <c r="F436" s="58">
        <f t="shared" si="1267"/>
        <v>0</v>
      </c>
      <c r="G436" s="58">
        <f t="shared" si="1267"/>
        <v>0</v>
      </c>
      <c r="H436" s="58">
        <f t="shared" si="1267"/>
        <v>0</v>
      </c>
      <c r="I436" s="58">
        <f t="shared" si="1267"/>
        <v>0</v>
      </c>
      <c r="J436" s="58">
        <f t="shared" si="1267"/>
        <v>0</v>
      </c>
      <c r="K436" s="58">
        <f t="shared" si="1267"/>
        <v>0</v>
      </c>
      <c r="L436" s="58">
        <f t="shared" si="1267"/>
        <v>0</v>
      </c>
      <c r="O436" s="57" t="s">
        <v>165</v>
      </c>
      <c r="P436" s="58"/>
      <c r="Q436" s="58"/>
      <c r="R436" s="58"/>
      <c r="S436" s="58"/>
      <c r="T436" s="58"/>
      <c r="U436" s="58"/>
      <c r="V436" s="58"/>
      <c r="W436" s="58"/>
    </row>
    <row r="437" spans="1:23" hidden="1" outlineLevel="1" x14ac:dyDescent="0.25">
      <c r="A437" s="136"/>
      <c r="B437" s="43"/>
      <c r="C437" s="43"/>
      <c r="D437" s="43"/>
      <c r="E437" s="43"/>
      <c r="F437" s="43"/>
      <c r="G437" s="43"/>
      <c r="H437" s="43"/>
      <c r="I437" s="43"/>
      <c r="J437" s="43"/>
      <c r="K437" s="43"/>
      <c r="L437" s="43"/>
      <c r="O437" s="136"/>
      <c r="P437" s="43"/>
      <c r="Q437" s="43"/>
      <c r="R437" s="43"/>
      <c r="S437" s="43"/>
      <c r="T437" s="43"/>
      <c r="U437" s="43"/>
      <c r="V437" s="43"/>
      <c r="W437" s="43"/>
    </row>
    <row r="438" spans="1:23" hidden="1" outlineLevel="1" x14ac:dyDescent="0.25">
      <c r="A438" s="136" t="s">
        <v>136</v>
      </c>
      <c r="B438" s="133">
        <f>IF(B440&lt;B408,B440,B408)</f>
        <v>0</v>
      </c>
      <c r="C438" s="133">
        <f>IF(C440&lt;B408,C440,B408)</f>
        <v>0</v>
      </c>
      <c r="D438" s="133">
        <f t="shared" ref="D438:L438" si="1268">IF(D440&lt;$B408,D440,$B408)</f>
        <v>0</v>
      </c>
      <c r="E438" s="133">
        <f t="shared" si="1268"/>
        <v>0</v>
      </c>
      <c r="F438" s="133">
        <f t="shared" si="1268"/>
        <v>0</v>
      </c>
      <c r="G438" s="133">
        <f t="shared" si="1268"/>
        <v>0</v>
      </c>
      <c r="H438" s="133">
        <f t="shared" si="1268"/>
        <v>0</v>
      </c>
      <c r="I438" s="133">
        <f t="shared" si="1268"/>
        <v>0</v>
      </c>
      <c r="J438" s="133">
        <f t="shared" si="1268"/>
        <v>0</v>
      </c>
      <c r="K438" s="133">
        <f t="shared" si="1268"/>
        <v>0</v>
      </c>
      <c r="L438" s="133">
        <f t="shared" si="1268"/>
        <v>0</v>
      </c>
      <c r="O438" s="136" t="s">
        <v>136</v>
      </c>
      <c r="P438" s="133">
        <f>IF(P440&lt;P408,P440,P408)</f>
        <v>0</v>
      </c>
      <c r="Q438" s="133">
        <f>IF(Q440&lt;P408,Q440,P408)</f>
        <v>0</v>
      </c>
      <c r="R438" s="133">
        <f>IF(R440&lt;$P408,R440,$P408)</f>
        <v>0</v>
      </c>
      <c r="S438" s="133">
        <f t="shared" ref="S438:W438" si="1269">IF(S440&lt;$P408,S440,$P408)</f>
        <v>0</v>
      </c>
      <c r="T438" s="133">
        <f t="shared" si="1269"/>
        <v>0</v>
      </c>
      <c r="U438" s="133">
        <f t="shared" si="1269"/>
        <v>0</v>
      </c>
      <c r="V438" s="133">
        <f t="shared" si="1269"/>
        <v>0</v>
      </c>
      <c r="W438" s="133">
        <f t="shared" si="1269"/>
        <v>0</v>
      </c>
    </row>
    <row r="439" spans="1:23" hidden="1" outlineLevel="1" x14ac:dyDescent="0.25">
      <c r="A439" s="136"/>
      <c r="B439" s="43"/>
      <c r="C439" s="43"/>
      <c r="D439" s="43"/>
      <c r="E439" s="43"/>
      <c r="F439" s="43"/>
      <c r="G439" s="43"/>
      <c r="H439" s="43"/>
      <c r="I439" s="43"/>
      <c r="J439" s="43"/>
      <c r="K439" s="43"/>
      <c r="L439" s="43"/>
      <c r="O439" s="136"/>
      <c r="P439" s="43"/>
      <c r="Q439" s="43"/>
      <c r="R439" s="43"/>
      <c r="S439" s="43"/>
      <c r="T439" s="43"/>
      <c r="U439" s="43"/>
      <c r="V439" s="43"/>
      <c r="W439" s="43"/>
    </row>
    <row r="440" spans="1:23" hidden="1" outlineLevel="1" x14ac:dyDescent="0.25">
      <c r="A440" s="136" t="s">
        <v>137</v>
      </c>
      <c r="B440" s="133">
        <f>(DATE(YEAR(B414)+1,MONTH(B414),DAY(B414)))</f>
        <v>43101</v>
      </c>
      <c r="C440" s="133">
        <f t="shared" ref="C440:L440" si="1270">((DATE(YEAR(C414)+1,MONTH(C414),DAY(C414))))</f>
        <v>43466</v>
      </c>
      <c r="D440" s="133">
        <f t="shared" si="1270"/>
        <v>43831</v>
      </c>
      <c r="E440" s="133">
        <f t="shared" si="1270"/>
        <v>44197</v>
      </c>
      <c r="F440" s="133">
        <f t="shared" si="1270"/>
        <v>44562</v>
      </c>
      <c r="G440" s="133">
        <f t="shared" si="1270"/>
        <v>44927</v>
      </c>
      <c r="H440" s="133">
        <f t="shared" si="1270"/>
        <v>45292</v>
      </c>
      <c r="I440" s="133">
        <f t="shared" si="1270"/>
        <v>45658</v>
      </c>
      <c r="J440" s="133">
        <f t="shared" si="1270"/>
        <v>46023</v>
      </c>
      <c r="K440" s="133">
        <f t="shared" si="1270"/>
        <v>46388</v>
      </c>
      <c r="L440" s="133">
        <f t="shared" si="1270"/>
        <v>46753</v>
      </c>
      <c r="O440" s="136" t="s">
        <v>137</v>
      </c>
      <c r="P440" s="133">
        <f>(DATE(YEAR(P414)+1,MONTH(P414),DAY(P414)))</f>
        <v>43101</v>
      </c>
      <c r="Q440" s="133">
        <f t="shared" ref="Q440:W440" si="1271">((DATE(YEAR(Q414)+1,MONTH(Q414),DAY(Q414))))</f>
        <v>43466</v>
      </c>
      <c r="R440" s="133">
        <f t="shared" si="1271"/>
        <v>43831</v>
      </c>
      <c r="S440" s="133">
        <f t="shared" si="1271"/>
        <v>44197</v>
      </c>
      <c r="T440" s="133">
        <f t="shared" si="1271"/>
        <v>44562</v>
      </c>
      <c r="U440" s="133">
        <f t="shared" si="1271"/>
        <v>44927</v>
      </c>
      <c r="V440" s="133">
        <f t="shared" si="1271"/>
        <v>45292</v>
      </c>
      <c r="W440" s="133">
        <f t="shared" si="1271"/>
        <v>45658</v>
      </c>
    </row>
    <row r="441" spans="1:23" hidden="1" outlineLevel="1" x14ac:dyDescent="0.25">
      <c r="A441" s="136"/>
      <c r="B441" s="43"/>
      <c r="C441" s="43"/>
      <c r="D441" s="43"/>
      <c r="E441" s="43"/>
      <c r="F441" s="43"/>
      <c r="G441" s="43"/>
      <c r="H441" s="43"/>
      <c r="I441" s="43"/>
      <c r="J441" s="43"/>
      <c r="K441" s="43"/>
      <c r="L441" s="43"/>
      <c r="O441" s="136"/>
      <c r="P441" s="43"/>
      <c r="Q441" s="43"/>
      <c r="R441" s="43"/>
      <c r="S441" s="43"/>
      <c r="T441" s="43"/>
      <c r="U441" s="43"/>
      <c r="V441" s="43"/>
      <c r="W441" s="43"/>
    </row>
    <row r="442" spans="1:23" collapsed="1" x14ac:dyDescent="0.25">
      <c r="A442" s="131" t="s">
        <v>138</v>
      </c>
      <c r="B442" s="138">
        <f t="shared" ref="B442:I442" si="1272">B428+B422+B416+B434</f>
        <v>0</v>
      </c>
      <c r="C442" s="138">
        <f t="shared" si="1272"/>
        <v>0</v>
      </c>
      <c r="D442" s="138">
        <f t="shared" si="1272"/>
        <v>0</v>
      </c>
      <c r="E442" s="138">
        <f t="shared" si="1272"/>
        <v>0</v>
      </c>
      <c r="F442" s="138">
        <f t="shared" si="1272"/>
        <v>0</v>
      </c>
      <c r="G442" s="138">
        <f t="shared" si="1272"/>
        <v>0</v>
      </c>
      <c r="H442" s="138">
        <f t="shared" si="1272"/>
        <v>0</v>
      </c>
      <c r="I442" s="138">
        <f t="shared" si="1272"/>
        <v>0</v>
      </c>
      <c r="J442" s="138">
        <f>J428+J422+J416+J434</f>
        <v>0</v>
      </c>
      <c r="K442" s="138">
        <f>K428+K422+K416+K434</f>
        <v>0</v>
      </c>
      <c r="L442" s="138">
        <f t="shared" ref="L442" si="1273">L428+L422+L416+L434</f>
        <v>0</v>
      </c>
      <c r="O442" s="131" t="s">
        <v>138</v>
      </c>
      <c r="P442" s="138">
        <f t="shared" ref="P442:W442" si="1274">P428+P422+P416+P434</f>
        <v>0</v>
      </c>
      <c r="Q442" s="138">
        <f t="shared" si="1274"/>
        <v>0</v>
      </c>
      <c r="R442" s="138">
        <f t="shared" si="1274"/>
        <v>0</v>
      </c>
      <c r="S442" s="138">
        <f t="shared" si="1274"/>
        <v>0</v>
      </c>
      <c r="T442" s="138">
        <f t="shared" si="1274"/>
        <v>0</v>
      </c>
      <c r="U442" s="138">
        <f t="shared" si="1274"/>
        <v>0</v>
      </c>
      <c r="V442" s="138">
        <f t="shared" si="1274"/>
        <v>0</v>
      </c>
      <c r="W442" s="138">
        <f t="shared" si="1274"/>
        <v>0</v>
      </c>
    </row>
    <row r="443" spans="1:23" x14ac:dyDescent="0.25">
      <c r="A443" s="131">
        <v>10</v>
      </c>
      <c r="B443" s="138">
        <f t="shared" ref="B443" si="1275">(B429+B423+B417+B435+B424+B430+B418)*$B409</f>
        <v>0</v>
      </c>
      <c r="C443" s="138">
        <f t="shared" ref="C443:F443" si="1276">(C429+C423+C417+C435+C424+C430+C418+C436)*$B409</f>
        <v>0</v>
      </c>
      <c r="D443" s="138">
        <f t="shared" si="1276"/>
        <v>0</v>
      </c>
      <c r="E443" s="138">
        <f t="shared" si="1276"/>
        <v>0</v>
      </c>
      <c r="F443" s="138">
        <f t="shared" si="1276"/>
        <v>0</v>
      </c>
      <c r="G443" s="138">
        <f>(G429+G423+G417+G435+G424+G430+G418+G436)*$B409</f>
        <v>0</v>
      </c>
      <c r="H443" s="138">
        <f t="shared" ref="H443:L443" si="1277">(H429+H423+H417+H435+H424+H430+H418+H436)*$B409</f>
        <v>0</v>
      </c>
      <c r="I443" s="138">
        <f t="shared" si="1277"/>
        <v>0</v>
      </c>
      <c r="J443" s="138">
        <f t="shared" si="1277"/>
        <v>0</v>
      </c>
      <c r="K443" s="138">
        <f t="shared" si="1277"/>
        <v>0</v>
      </c>
      <c r="L443" s="138">
        <f t="shared" si="1277"/>
        <v>0</v>
      </c>
      <c r="O443" s="131">
        <v>10</v>
      </c>
      <c r="P443" s="138">
        <f>(P429+P423+P417+P435+P424+P430+P418)*$P409</f>
        <v>0</v>
      </c>
      <c r="Q443" s="138">
        <f t="shared" ref="Q443:W443" si="1278">(Q429+Q423+Q417+Q435+Q424+Q430+Q418)*$P409</f>
        <v>0</v>
      </c>
      <c r="R443" s="138">
        <f t="shared" si="1278"/>
        <v>0</v>
      </c>
      <c r="S443" s="138">
        <f t="shared" si="1278"/>
        <v>0</v>
      </c>
      <c r="T443" s="138">
        <f t="shared" si="1278"/>
        <v>0</v>
      </c>
      <c r="U443" s="138">
        <f t="shared" si="1278"/>
        <v>0</v>
      </c>
      <c r="V443" s="138">
        <f t="shared" si="1278"/>
        <v>0</v>
      </c>
      <c r="W443" s="138">
        <f t="shared" si="1278"/>
        <v>0</v>
      </c>
    </row>
  </sheetData>
  <sheetProtection algorithmName="SHA-512" hashValue="powuyTxnCwF0CdthRNsWbKzrc7PBRmfQz3uQmvyYr4gYd8wOBwcfknn1o8r+K3eigIg1AU+m3yrVD+s1NOAJcQ==" saltValue="J+hpKAkByEgb2G9piDWLsw==" spinCount="100000" sheet="1" objects="1" scenarios="1" selectLockedCells="1" selectUnlockedCells="1"/>
  <pageMargins left="0.7" right="0.7" top="0.75" bottom="0.75" header="0.3" footer="0.3"/>
  <pageSetup orientation="portrait" verticalDpi="1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DEDB1"/>
  </sheetPr>
  <dimension ref="A1:L4041"/>
  <sheetViews>
    <sheetView workbookViewId="0">
      <selection activeCell="B17" sqref="B17"/>
    </sheetView>
  </sheetViews>
  <sheetFormatPr defaultRowHeight="12.75" x14ac:dyDescent="0.2"/>
  <cols>
    <col min="1" max="1" width="30.28515625" style="898" bestFit="1" customWidth="1"/>
    <col min="2" max="8" width="11.5703125" style="860" customWidth="1"/>
    <col min="9" max="9" width="11.28515625" style="860" customWidth="1"/>
    <col min="10" max="10" width="11.28515625" style="860" bestFit="1" customWidth="1"/>
    <col min="11" max="12" width="10.140625" style="860" bestFit="1" customWidth="1"/>
    <col min="13" max="256" width="9.140625" style="860"/>
    <col min="257" max="257" width="23.5703125" style="860" bestFit="1" customWidth="1"/>
    <col min="258" max="264" width="11.5703125" style="860" customWidth="1"/>
    <col min="265" max="265" width="11.28515625" style="860" customWidth="1"/>
    <col min="266" max="266" width="11.28515625" style="860" bestFit="1" customWidth="1"/>
    <col min="267" max="267" width="10.140625" style="860" bestFit="1" customWidth="1"/>
    <col min="268" max="512" width="9.140625" style="860"/>
    <col min="513" max="513" width="23.5703125" style="860" bestFit="1" customWidth="1"/>
    <col min="514" max="520" width="11.5703125" style="860" customWidth="1"/>
    <col min="521" max="521" width="11.28515625" style="860" customWidth="1"/>
    <col min="522" max="522" width="11.28515625" style="860" bestFit="1" customWidth="1"/>
    <col min="523" max="523" width="10.140625" style="860" bestFit="1" customWidth="1"/>
    <col min="524" max="768" width="9.140625" style="860"/>
    <col min="769" max="769" width="23.5703125" style="860" bestFit="1" customWidth="1"/>
    <col min="770" max="776" width="11.5703125" style="860" customWidth="1"/>
    <col min="777" max="777" width="11.28515625" style="860" customWidth="1"/>
    <col min="778" max="778" width="11.28515625" style="860" bestFit="1" customWidth="1"/>
    <col min="779" max="779" width="10.140625" style="860" bestFit="1" customWidth="1"/>
    <col min="780" max="1024" width="9.140625" style="860"/>
    <col min="1025" max="1025" width="23.5703125" style="860" bestFit="1" customWidth="1"/>
    <col min="1026" max="1032" width="11.5703125" style="860" customWidth="1"/>
    <col min="1033" max="1033" width="11.28515625" style="860" customWidth="1"/>
    <col min="1034" max="1034" width="11.28515625" style="860" bestFit="1" customWidth="1"/>
    <col min="1035" max="1035" width="10.140625" style="860" bestFit="1" customWidth="1"/>
    <col min="1036" max="1280" width="9.140625" style="860"/>
    <col min="1281" max="1281" width="23.5703125" style="860" bestFit="1" customWidth="1"/>
    <col min="1282" max="1288" width="11.5703125" style="860" customWidth="1"/>
    <col min="1289" max="1289" width="11.28515625" style="860" customWidth="1"/>
    <col min="1290" max="1290" width="11.28515625" style="860" bestFit="1" customWidth="1"/>
    <col min="1291" max="1291" width="10.140625" style="860" bestFit="1" customWidth="1"/>
    <col min="1292" max="1536" width="9.140625" style="860"/>
    <col min="1537" max="1537" width="23.5703125" style="860" bestFit="1" customWidth="1"/>
    <col min="1538" max="1544" width="11.5703125" style="860" customWidth="1"/>
    <col min="1545" max="1545" width="11.28515625" style="860" customWidth="1"/>
    <col min="1546" max="1546" width="11.28515625" style="860" bestFit="1" customWidth="1"/>
    <col min="1547" max="1547" width="10.140625" style="860" bestFit="1" customWidth="1"/>
    <col min="1548" max="1792" width="9.140625" style="860"/>
    <col min="1793" max="1793" width="23.5703125" style="860" bestFit="1" customWidth="1"/>
    <col min="1794" max="1800" width="11.5703125" style="860" customWidth="1"/>
    <col min="1801" max="1801" width="11.28515625" style="860" customWidth="1"/>
    <col min="1802" max="1802" width="11.28515625" style="860" bestFit="1" customWidth="1"/>
    <col min="1803" max="1803" width="10.140625" style="860" bestFit="1" customWidth="1"/>
    <col min="1804" max="2048" width="9.140625" style="860"/>
    <col min="2049" max="2049" width="23.5703125" style="860" bestFit="1" customWidth="1"/>
    <col min="2050" max="2056" width="11.5703125" style="860" customWidth="1"/>
    <col min="2057" max="2057" width="11.28515625" style="860" customWidth="1"/>
    <col min="2058" max="2058" width="11.28515625" style="860" bestFit="1" customWidth="1"/>
    <col min="2059" max="2059" width="10.140625" style="860" bestFit="1" customWidth="1"/>
    <col min="2060" max="2304" width="9.140625" style="860"/>
    <col min="2305" max="2305" width="23.5703125" style="860" bestFit="1" customWidth="1"/>
    <col min="2306" max="2312" width="11.5703125" style="860" customWidth="1"/>
    <col min="2313" max="2313" width="11.28515625" style="860" customWidth="1"/>
    <col min="2314" max="2314" width="11.28515625" style="860" bestFit="1" customWidth="1"/>
    <col min="2315" max="2315" width="10.140625" style="860" bestFit="1" customWidth="1"/>
    <col min="2316" max="2560" width="9.140625" style="860"/>
    <col min="2561" max="2561" width="23.5703125" style="860" bestFit="1" customWidth="1"/>
    <col min="2562" max="2568" width="11.5703125" style="860" customWidth="1"/>
    <col min="2569" max="2569" width="11.28515625" style="860" customWidth="1"/>
    <col min="2570" max="2570" width="11.28515625" style="860" bestFit="1" customWidth="1"/>
    <col min="2571" max="2571" width="10.140625" style="860" bestFit="1" customWidth="1"/>
    <col min="2572" max="2816" width="9.140625" style="860"/>
    <col min="2817" max="2817" width="23.5703125" style="860" bestFit="1" customWidth="1"/>
    <col min="2818" max="2824" width="11.5703125" style="860" customWidth="1"/>
    <col min="2825" max="2825" width="11.28515625" style="860" customWidth="1"/>
    <col min="2826" max="2826" width="11.28515625" style="860" bestFit="1" customWidth="1"/>
    <col min="2827" max="2827" width="10.140625" style="860" bestFit="1" customWidth="1"/>
    <col min="2828" max="3072" width="9.140625" style="860"/>
    <col min="3073" max="3073" width="23.5703125" style="860" bestFit="1" customWidth="1"/>
    <col min="3074" max="3080" width="11.5703125" style="860" customWidth="1"/>
    <col min="3081" max="3081" width="11.28515625" style="860" customWidth="1"/>
    <col min="3082" max="3082" width="11.28515625" style="860" bestFit="1" customWidth="1"/>
    <col min="3083" max="3083" width="10.140625" style="860" bestFit="1" customWidth="1"/>
    <col min="3084" max="3328" width="9.140625" style="860"/>
    <col min="3329" max="3329" width="23.5703125" style="860" bestFit="1" customWidth="1"/>
    <col min="3330" max="3336" width="11.5703125" style="860" customWidth="1"/>
    <col min="3337" max="3337" width="11.28515625" style="860" customWidth="1"/>
    <col min="3338" max="3338" width="11.28515625" style="860" bestFit="1" customWidth="1"/>
    <col min="3339" max="3339" width="10.140625" style="860" bestFit="1" customWidth="1"/>
    <col min="3340" max="3584" width="9.140625" style="860"/>
    <col min="3585" max="3585" width="23.5703125" style="860" bestFit="1" customWidth="1"/>
    <col min="3586" max="3592" width="11.5703125" style="860" customWidth="1"/>
    <col min="3593" max="3593" width="11.28515625" style="860" customWidth="1"/>
    <col min="3594" max="3594" width="11.28515625" style="860" bestFit="1" customWidth="1"/>
    <col min="3595" max="3595" width="10.140625" style="860" bestFit="1" customWidth="1"/>
    <col min="3596" max="3840" width="9.140625" style="860"/>
    <col min="3841" max="3841" width="23.5703125" style="860" bestFit="1" customWidth="1"/>
    <col min="3842" max="3848" width="11.5703125" style="860" customWidth="1"/>
    <col min="3849" max="3849" width="11.28515625" style="860" customWidth="1"/>
    <col min="3850" max="3850" width="11.28515625" style="860" bestFit="1" customWidth="1"/>
    <col min="3851" max="3851" width="10.140625" style="860" bestFit="1" customWidth="1"/>
    <col min="3852" max="4096" width="9.140625" style="860"/>
    <col min="4097" max="4097" width="23.5703125" style="860" bestFit="1" customWidth="1"/>
    <col min="4098" max="4104" width="11.5703125" style="860" customWidth="1"/>
    <col min="4105" max="4105" width="11.28515625" style="860" customWidth="1"/>
    <col min="4106" max="4106" width="11.28515625" style="860" bestFit="1" customWidth="1"/>
    <col min="4107" max="4107" width="10.140625" style="860" bestFit="1" customWidth="1"/>
    <col min="4108" max="4352" width="9.140625" style="860"/>
    <col min="4353" max="4353" width="23.5703125" style="860" bestFit="1" customWidth="1"/>
    <col min="4354" max="4360" width="11.5703125" style="860" customWidth="1"/>
    <col min="4361" max="4361" width="11.28515625" style="860" customWidth="1"/>
    <col min="4362" max="4362" width="11.28515625" style="860" bestFit="1" customWidth="1"/>
    <col min="4363" max="4363" width="10.140625" style="860" bestFit="1" customWidth="1"/>
    <col min="4364" max="4608" width="9.140625" style="860"/>
    <col min="4609" max="4609" width="23.5703125" style="860" bestFit="1" customWidth="1"/>
    <col min="4610" max="4616" width="11.5703125" style="860" customWidth="1"/>
    <col min="4617" max="4617" width="11.28515625" style="860" customWidth="1"/>
    <col min="4618" max="4618" width="11.28515625" style="860" bestFit="1" customWidth="1"/>
    <col min="4619" max="4619" width="10.140625" style="860" bestFit="1" customWidth="1"/>
    <col min="4620" max="4864" width="9.140625" style="860"/>
    <col min="4865" max="4865" width="23.5703125" style="860" bestFit="1" customWidth="1"/>
    <col min="4866" max="4872" width="11.5703125" style="860" customWidth="1"/>
    <col min="4873" max="4873" width="11.28515625" style="860" customWidth="1"/>
    <col min="4874" max="4874" width="11.28515625" style="860" bestFit="1" customWidth="1"/>
    <col min="4875" max="4875" width="10.140625" style="860" bestFit="1" customWidth="1"/>
    <col min="4876" max="5120" width="9.140625" style="860"/>
    <col min="5121" max="5121" width="23.5703125" style="860" bestFit="1" customWidth="1"/>
    <col min="5122" max="5128" width="11.5703125" style="860" customWidth="1"/>
    <col min="5129" max="5129" width="11.28515625" style="860" customWidth="1"/>
    <col min="5130" max="5130" width="11.28515625" style="860" bestFit="1" customWidth="1"/>
    <col min="5131" max="5131" width="10.140625" style="860" bestFit="1" customWidth="1"/>
    <col min="5132" max="5376" width="9.140625" style="860"/>
    <col min="5377" max="5377" width="23.5703125" style="860" bestFit="1" customWidth="1"/>
    <col min="5378" max="5384" width="11.5703125" style="860" customWidth="1"/>
    <col min="5385" max="5385" width="11.28515625" style="860" customWidth="1"/>
    <col min="5386" max="5386" width="11.28515625" style="860" bestFit="1" customWidth="1"/>
    <col min="5387" max="5387" width="10.140625" style="860" bestFit="1" customWidth="1"/>
    <col min="5388" max="5632" width="9.140625" style="860"/>
    <col min="5633" max="5633" width="23.5703125" style="860" bestFit="1" customWidth="1"/>
    <col min="5634" max="5640" width="11.5703125" style="860" customWidth="1"/>
    <col min="5641" max="5641" width="11.28515625" style="860" customWidth="1"/>
    <col min="5642" max="5642" width="11.28515625" style="860" bestFit="1" customWidth="1"/>
    <col min="5643" max="5643" width="10.140625" style="860" bestFit="1" customWidth="1"/>
    <col min="5644" max="5888" width="9.140625" style="860"/>
    <col min="5889" max="5889" width="23.5703125" style="860" bestFit="1" customWidth="1"/>
    <col min="5890" max="5896" width="11.5703125" style="860" customWidth="1"/>
    <col min="5897" max="5897" width="11.28515625" style="860" customWidth="1"/>
    <col min="5898" max="5898" width="11.28515625" style="860" bestFit="1" customWidth="1"/>
    <col min="5899" max="5899" width="10.140625" style="860" bestFit="1" customWidth="1"/>
    <col min="5900" max="6144" width="9.140625" style="860"/>
    <col min="6145" max="6145" width="23.5703125" style="860" bestFit="1" customWidth="1"/>
    <col min="6146" max="6152" width="11.5703125" style="860" customWidth="1"/>
    <col min="6153" max="6153" width="11.28515625" style="860" customWidth="1"/>
    <col min="6154" max="6154" width="11.28515625" style="860" bestFit="1" customWidth="1"/>
    <col min="6155" max="6155" width="10.140625" style="860" bestFit="1" customWidth="1"/>
    <col min="6156" max="6400" width="9.140625" style="860"/>
    <col min="6401" max="6401" width="23.5703125" style="860" bestFit="1" customWidth="1"/>
    <col min="6402" max="6408" width="11.5703125" style="860" customWidth="1"/>
    <col min="6409" max="6409" width="11.28515625" style="860" customWidth="1"/>
    <col min="6410" max="6410" width="11.28515625" style="860" bestFit="1" customWidth="1"/>
    <col min="6411" max="6411" width="10.140625" style="860" bestFit="1" customWidth="1"/>
    <col min="6412" max="6656" width="9.140625" style="860"/>
    <col min="6657" max="6657" width="23.5703125" style="860" bestFit="1" customWidth="1"/>
    <col min="6658" max="6664" width="11.5703125" style="860" customWidth="1"/>
    <col min="6665" max="6665" width="11.28515625" style="860" customWidth="1"/>
    <col min="6666" max="6666" width="11.28515625" style="860" bestFit="1" customWidth="1"/>
    <col min="6667" max="6667" width="10.140625" style="860" bestFit="1" customWidth="1"/>
    <col min="6668" max="6912" width="9.140625" style="860"/>
    <col min="6913" max="6913" width="23.5703125" style="860" bestFit="1" customWidth="1"/>
    <col min="6914" max="6920" width="11.5703125" style="860" customWidth="1"/>
    <col min="6921" max="6921" width="11.28515625" style="860" customWidth="1"/>
    <col min="6922" max="6922" width="11.28515625" style="860" bestFit="1" customWidth="1"/>
    <col min="6923" max="6923" width="10.140625" style="860" bestFit="1" customWidth="1"/>
    <col min="6924" max="7168" width="9.140625" style="860"/>
    <col min="7169" max="7169" width="23.5703125" style="860" bestFit="1" customWidth="1"/>
    <col min="7170" max="7176" width="11.5703125" style="860" customWidth="1"/>
    <col min="7177" max="7177" width="11.28515625" style="860" customWidth="1"/>
    <col min="7178" max="7178" width="11.28515625" style="860" bestFit="1" customWidth="1"/>
    <col min="7179" max="7179" width="10.140625" style="860" bestFit="1" customWidth="1"/>
    <col min="7180" max="7424" width="9.140625" style="860"/>
    <col min="7425" max="7425" width="23.5703125" style="860" bestFit="1" customWidth="1"/>
    <col min="7426" max="7432" width="11.5703125" style="860" customWidth="1"/>
    <col min="7433" max="7433" width="11.28515625" style="860" customWidth="1"/>
    <col min="7434" max="7434" width="11.28515625" style="860" bestFit="1" customWidth="1"/>
    <col min="7435" max="7435" width="10.140625" style="860" bestFit="1" customWidth="1"/>
    <col min="7436" max="7680" width="9.140625" style="860"/>
    <col min="7681" max="7681" width="23.5703125" style="860" bestFit="1" customWidth="1"/>
    <col min="7682" max="7688" width="11.5703125" style="860" customWidth="1"/>
    <col min="7689" max="7689" width="11.28515625" style="860" customWidth="1"/>
    <col min="7690" max="7690" width="11.28515625" style="860" bestFit="1" customWidth="1"/>
    <col min="7691" max="7691" width="10.140625" style="860" bestFit="1" customWidth="1"/>
    <col min="7692" max="7936" width="9.140625" style="860"/>
    <col min="7937" max="7937" width="23.5703125" style="860" bestFit="1" customWidth="1"/>
    <col min="7938" max="7944" width="11.5703125" style="860" customWidth="1"/>
    <col min="7945" max="7945" width="11.28515625" style="860" customWidth="1"/>
    <col min="7946" max="7946" width="11.28515625" style="860" bestFit="1" customWidth="1"/>
    <col min="7947" max="7947" width="10.140625" style="860" bestFit="1" customWidth="1"/>
    <col min="7948" max="8192" width="9.140625" style="860"/>
    <col min="8193" max="8193" width="23.5703125" style="860" bestFit="1" customWidth="1"/>
    <col min="8194" max="8200" width="11.5703125" style="860" customWidth="1"/>
    <col min="8201" max="8201" width="11.28515625" style="860" customWidth="1"/>
    <col min="8202" max="8202" width="11.28515625" style="860" bestFit="1" customWidth="1"/>
    <col min="8203" max="8203" width="10.140625" style="860" bestFit="1" customWidth="1"/>
    <col min="8204" max="8448" width="9.140625" style="860"/>
    <col min="8449" max="8449" width="23.5703125" style="860" bestFit="1" customWidth="1"/>
    <col min="8450" max="8456" width="11.5703125" style="860" customWidth="1"/>
    <col min="8457" max="8457" width="11.28515625" style="860" customWidth="1"/>
    <col min="8458" max="8458" width="11.28515625" style="860" bestFit="1" customWidth="1"/>
    <col min="8459" max="8459" width="10.140625" style="860" bestFit="1" customWidth="1"/>
    <col min="8460" max="8704" width="9.140625" style="860"/>
    <col min="8705" max="8705" width="23.5703125" style="860" bestFit="1" customWidth="1"/>
    <col min="8706" max="8712" width="11.5703125" style="860" customWidth="1"/>
    <col min="8713" max="8713" width="11.28515625" style="860" customWidth="1"/>
    <col min="8714" max="8714" width="11.28515625" style="860" bestFit="1" customWidth="1"/>
    <col min="8715" max="8715" width="10.140625" style="860" bestFit="1" customWidth="1"/>
    <col min="8716" max="8960" width="9.140625" style="860"/>
    <col min="8961" max="8961" width="23.5703125" style="860" bestFit="1" customWidth="1"/>
    <col min="8962" max="8968" width="11.5703125" style="860" customWidth="1"/>
    <col min="8969" max="8969" width="11.28515625" style="860" customWidth="1"/>
    <col min="8970" max="8970" width="11.28515625" style="860" bestFit="1" customWidth="1"/>
    <col min="8971" max="8971" width="10.140625" style="860" bestFit="1" customWidth="1"/>
    <col min="8972" max="9216" width="9.140625" style="860"/>
    <col min="9217" max="9217" width="23.5703125" style="860" bestFit="1" customWidth="1"/>
    <col min="9218" max="9224" width="11.5703125" style="860" customWidth="1"/>
    <col min="9225" max="9225" width="11.28515625" style="860" customWidth="1"/>
    <col min="9226" max="9226" width="11.28515625" style="860" bestFit="1" customWidth="1"/>
    <col min="9227" max="9227" width="10.140625" style="860" bestFit="1" customWidth="1"/>
    <col min="9228" max="9472" width="9.140625" style="860"/>
    <col min="9473" max="9473" width="23.5703125" style="860" bestFit="1" customWidth="1"/>
    <col min="9474" max="9480" width="11.5703125" style="860" customWidth="1"/>
    <col min="9481" max="9481" width="11.28515625" style="860" customWidth="1"/>
    <col min="9482" max="9482" width="11.28515625" style="860" bestFit="1" customWidth="1"/>
    <col min="9483" max="9483" width="10.140625" style="860" bestFit="1" customWidth="1"/>
    <col min="9484" max="9728" width="9.140625" style="860"/>
    <col min="9729" max="9729" width="23.5703125" style="860" bestFit="1" customWidth="1"/>
    <col min="9730" max="9736" width="11.5703125" style="860" customWidth="1"/>
    <col min="9737" max="9737" width="11.28515625" style="860" customWidth="1"/>
    <col min="9738" max="9738" width="11.28515625" style="860" bestFit="1" customWidth="1"/>
    <col min="9739" max="9739" width="10.140625" style="860" bestFit="1" customWidth="1"/>
    <col min="9740" max="9984" width="9.140625" style="860"/>
    <col min="9985" max="9985" width="23.5703125" style="860" bestFit="1" customWidth="1"/>
    <col min="9986" max="9992" width="11.5703125" style="860" customWidth="1"/>
    <col min="9993" max="9993" width="11.28515625" style="860" customWidth="1"/>
    <col min="9994" max="9994" width="11.28515625" style="860" bestFit="1" customWidth="1"/>
    <col min="9995" max="9995" width="10.140625" style="860" bestFit="1" customWidth="1"/>
    <col min="9996" max="10240" width="9.140625" style="860"/>
    <col min="10241" max="10241" width="23.5703125" style="860" bestFit="1" customWidth="1"/>
    <col min="10242" max="10248" width="11.5703125" style="860" customWidth="1"/>
    <col min="10249" max="10249" width="11.28515625" style="860" customWidth="1"/>
    <col min="10250" max="10250" width="11.28515625" style="860" bestFit="1" customWidth="1"/>
    <col min="10251" max="10251" width="10.140625" style="860" bestFit="1" customWidth="1"/>
    <col min="10252" max="10496" width="9.140625" style="860"/>
    <col min="10497" max="10497" width="23.5703125" style="860" bestFit="1" customWidth="1"/>
    <col min="10498" max="10504" width="11.5703125" style="860" customWidth="1"/>
    <col min="10505" max="10505" width="11.28515625" style="860" customWidth="1"/>
    <col min="10506" max="10506" width="11.28515625" style="860" bestFit="1" customWidth="1"/>
    <col min="10507" max="10507" width="10.140625" style="860" bestFit="1" customWidth="1"/>
    <col min="10508" max="10752" width="9.140625" style="860"/>
    <col min="10753" max="10753" width="23.5703125" style="860" bestFit="1" customWidth="1"/>
    <col min="10754" max="10760" width="11.5703125" style="860" customWidth="1"/>
    <col min="10761" max="10761" width="11.28515625" style="860" customWidth="1"/>
    <col min="10762" max="10762" width="11.28515625" style="860" bestFit="1" customWidth="1"/>
    <col min="10763" max="10763" width="10.140625" style="860" bestFit="1" customWidth="1"/>
    <col min="10764" max="11008" width="9.140625" style="860"/>
    <col min="11009" max="11009" width="23.5703125" style="860" bestFit="1" customWidth="1"/>
    <col min="11010" max="11016" width="11.5703125" style="860" customWidth="1"/>
    <col min="11017" max="11017" width="11.28515625" style="860" customWidth="1"/>
    <col min="11018" max="11018" width="11.28515625" style="860" bestFit="1" customWidth="1"/>
    <col min="11019" max="11019" width="10.140625" style="860" bestFit="1" customWidth="1"/>
    <col min="11020" max="11264" width="9.140625" style="860"/>
    <col min="11265" max="11265" width="23.5703125" style="860" bestFit="1" customWidth="1"/>
    <col min="11266" max="11272" width="11.5703125" style="860" customWidth="1"/>
    <col min="11273" max="11273" width="11.28515625" style="860" customWidth="1"/>
    <col min="11274" max="11274" width="11.28515625" style="860" bestFit="1" customWidth="1"/>
    <col min="11275" max="11275" width="10.140625" style="860" bestFit="1" customWidth="1"/>
    <col min="11276" max="11520" width="9.140625" style="860"/>
    <col min="11521" max="11521" width="23.5703125" style="860" bestFit="1" customWidth="1"/>
    <col min="11522" max="11528" width="11.5703125" style="860" customWidth="1"/>
    <col min="11529" max="11529" width="11.28515625" style="860" customWidth="1"/>
    <col min="11530" max="11530" width="11.28515625" style="860" bestFit="1" customWidth="1"/>
    <col min="11531" max="11531" width="10.140625" style="860" bestFit="1" customWidth="1"/>
    <col min="11532" max="11776" width="9.140625" style="860"/>
    <col min="11777" max="11777" width="23.5703125" style="860" bestFit="1" customWidth="1"/>
    <col min="11778" max="11784" width="11.5703125" style="860" customWidth="1"/>
    <col min="11785" max="11785" width="11.28515625" style="860" customWidth="1"/>
    <col min="11786" max="11786" width="11.28515625" style="860" bestFit="1" customWidth="1"/>
    <col min="11787" max="11787" width="10.140625" style="860" bestFit="1" customWidth="1"/>
    <col min="11788" max="12032" width="9.140625" style="860"/>
    <col min="12033" max="12033" width="23.5703125" style="860" bestFit="1" customWidth="1"/>
    <col min="12034" max="12040" width="11.5703125" style="860" customWidth="1"/>
    <col min="12041" max="12041" width="11.28515625" style="860" customWidth="1"/>
    <col min="12042" max="12042" width="11.28515625" style="860" bestFit="1" customWidth="1"/>
    <col min="12043" max="12043" width="10.140625" style="860" bestFit="1" customWidth="1"/>
    <col min="12044" max="12288" width="9.140625" style="860"/>
    <col min="12289" max="12289" width="23.5703125" style="860" bestFit="1" customWidth="1"/>
    <col min="12290" max="12296" width="11.5703125" style="860" customWidth="1"/>
    <col min="12297" max="12297" width="11.28515625" style="860" customWidth="1"/>
    <col min="12298" max="12298" width="11.28515625" style="860" bestFit="1" customWidth="1"/>
    <col min="12299" max="12299" width="10.140625" style="860" bestFit="1" customWidth="1"/>
    <col min="12300" max="12544" width="9.140625" style="860"/>
    <col min="12545" max="12545" width="23.5703125" style="860" bestFit="1" customWidth="1"/>
    <col min="12546" max="12552" width="11.5703125" style="860" customWidth="1"/>
    <col min="12553" max="12553" width="11.28515625" style="860" customWidth="1"/>
    <col min="12554" max="12554" width="11.28515625" style="860" bestFit="1" customWidth="1"/>
    <col min="12555" max="12555" width="10.140625" style="860" bestFit="1" customWidth="1"/>
    <col min="12556" max="12800" width="9.140625" style="860"/>
    <col min="12801" max="12801" width="23.5703125" style="860" bestFit="1" customWidth="1"/>
    <col min="12802" max="12808" width="11.5703125" style="860" customWidth="1"/>
    <col min="12809" max="12809" width="11.28515625" style="860" customWidth="1"/>
    <col min="12810" max="12810" width="11.28515625" style="860" bestFit="1" customWidth="1"/>
    <col min="12811" max="12811" width="10.140625" style="860" bestFit="1" customWidth="1"/>
    <col min="12812" max="13056" width="9.140625" style="860"/>
    <col min="13057" max="13057" width="23.5703125" style="860" bestFit="1" customWidth="1"/>
    <col min="13058" max="13064" width="11.5703125" style="860" customWidth="1"/>
    <col min="13065" max="13065" width="11.28515625" style="860" customWidth="1"/>
    <col min="13066" max="13066" width="11.28515625" style="860" bestFit="1" customWidth="1"/>
    <col min="13067" max="13067" width="10.140625" style="860" bestFit="1" customWidth="1"/>
    <col min="13068" max="13312" width="9.140625" style="860"/>
    <col min="13313" max="13313" width="23.5703125" style="860" bestFit="1" customWidth="1"/>
    <col min="13314" max="13320" width="11.5703125" style="860" customWidth="1"/>
    <col min="13321" max="13321" width="11.28515625" style="860" customWidth="1"/>
    <col min="13322" max="13322" width="11.28515625" style="860" bestFit="1" customWidth="1"/>
    <col min="13323" max="13323" width="10.140625" style="860" bestFit="1" customWidth="1"/>
    <col min="13324" max="13568" width="9.140625" style="860"/>
    <col min="13569" max="13569" width="23.5703125" style="860" bestFit="1" customWidth="1"/>
    <col min="13570" max="13576" width="11.5703125" style="860" customWidth="1"/>
    <col min="13577" max="13577" width="11.28515625" style="860" customWidth="1"/>
    <col min="13578" max="13578" width="11.28515625" style="860" bestFit="1" customWidth="1"/>
    <col min="13579" max="13579" width="10.140625" style="860" bestFit="1" customWidth="1"/>
    <col min="13580" max="13824" width="9.140625" style="860"/>
    <col min="13825" max="13825" width="23.5703125" style="860" bestFit="1" customWidth="1"/>
    <col min="13826" max="13832" width="11.5703125" style="860" customWidth="1"/>
    <col min="13833" max="13833" width="11.28515625" style="860" customWidth="1"/>
    <col min="13834" max="13834" width="11.28515625" style="860" bestFit="1" customWidth="1"/>
    <col min="13835" max="13835" width="10.140625" style="860" bestFit="1" customWidth="1"/>
    <col min="13836" max="14080" width="9.140625" style="860"/>
    <col min="14081" max="14081" width="23.5703125" style="860" bestFit="1" customWidth="1"/>
    <col min="14082" max="14088" width="11.5703125" style="860" customWidth="1"/>
    <col min="14089" max="14089" width="11.28515625" style="860" customWidth="1"/>
    <col min="14090" max="14090" width="11.28515625" style="860" bestFit="1" customWidth="1"/>
    <col min="14091" max="14091" width="10.140625" style="860" bestFit="1" customWidth="1"/>
    <col min="14092" max="14336" width="9.140625" style="860"/>
    <col min="14337" max="14337" width="23.5703125" style="860" bestFit="1" customWidth="1"/>
    <col min="14338" max="14344" width="11.5703125" style="860" customWidth="1"/>
    <col min="14345" max="14345" width="11.28515625" style="860" customWidth="1"/>
    <col min="14346" max="14346" width="11.28515625" style="860" bestFit="1" customWidth="1"/>
    <col min="14347" max="14347" width="10.140625" style="860" bestFit="1" customWidth="1"/>
    <col min="14348" max="14592" width="9.140625" style="860"/>
    <col min="14593" max="14593" width="23.5703125" style="860" bestFit="1" customWidth="1"/>
    <col min="14594" max="14600" width="11.5703125" style="860" customWidth="1"/>
    <col min="14601" max="14601" width="11.28515625" style="860" customWidth="1"/>
    <col min="14602" max="14602" width="11.28515625" style="860" bestFit="1" customWidth="1"/>
    <col min="14603" max="14603" width="10.140625" style="860" bestFit="1" customWidth="1"/>
    <col min="14604" max="14848" width="9.140625" style="860"/>
    <col min="14849" max="14849" width="23.5703125" style="860" bestFit="1" customWidth="1"/>
    <col min="14850" max="14856" width="11.5703125" style="860" customWidth="1"/>
    <col min="14857" max="14857" width="11.28515625" style="860" customWidth="1"/>
    <col min="14858" max="14858" width="11.28515625" style="860" bestFit="1" customWidth="1"/>
    <col min="14859" max="14859" width="10.140625" style="860" bestFit="1" customWidth="1"/>
    <col min="14860" max="15104" width="9.140625" style="860"/>
    <col min="15105" max="15105" width="23.5703125" style="860" bestFit="1" customWidth="1"/>
    <col min="15106" max="15112" width="11.5703125" style="860" customWidth="1"/>
    <col min="15113" max="15113" width="11.28515625" style="860" customWidth="1"/>
    <col min="15114" max="15114" width="11.28515625" style="860" bestFit="1" customWidth="1"/>
    <col min="15115" max="15115" width="10.140625" style="860" bestFit="1" customWidth="1"/>
    <col min="15116" max="15360" width="9.140625" style="860"/>
    <col min="15361" max="15361" width="23.5703125" style="860" bestFit="1" customWidth="1"/>
    <col min="15362" max="15368" width="11.5703125" style="860" customWidth="1"/>
    <col min="15369" max="15369" width="11.28515625" style="860" customWidth="1"/>
    <col min="15370" max="15370" width="11.28515625" style="860" bestFit="1" customWidth="1"/>
    <col min="15371" max="15371" width="10.140625" style="860" bestFit="1" customWidth="1"/>
    <col min="15372" max="15616" width="9.140625" style="860"/>
    <col min="15617" max="15617" width="23.5703125" style="860" bestFit="1" customWidth="1"/>
    <col min="15618" max="15624" width="11.5703125" style="860" customWidth="1"/>
    <col min="15625" max="15625" width="11.28515625" style="860" customWidth="1"/>
    <col min="15626" max="15626" width="11.28515625" style="860" bestFit="1" customWidth="1"/>
    <col min="15627" max="15627" width="10.140625" style="860" bestFit="1" customWidth="1"/>
    <col min="15628" max="15872" width="9.140625" style="860"/>
    <col min="15873" max="15873" width="23.5703125" style="860" bestFit="1" customWidth="1"/>
    <col min="15874" max="15880" width="11.5703125" style="860" customWidth="1"/>
    <col min="15881" max="15881" width="11.28515625" style="860" customWidth="1"/>
    <col min="15882" max="15882" width="11.28515625" style="860" bestFit="1" customWidth="1"/>
    <col min="15883" max="15883" width="10.140625" style="860" bestFit="1" customWidth="1"/>
    <col min="15884" max="16128" width="9.140625" style="860"/>
    <col min="16129" max="16129" width="23.5703125" style="860" bestFit="1" customWidth="1"/>
    <col min="16130" max="16136" width="11.5703125" style="860" customWidth="1"/>
    <col min="16137" max="16137" width="11.28515625" style="860" customWidth="1"/>
    <col min="16138" max="16138" width="11.28515625" style="860" bestFit="1" customWidth="1"/>
    <col min="16139" max="16139" width="10.140625" style="860" bestFit="1" customWidth="1"/>
    <col min="16140" max="16384" width="9.140625" style="860"/>
  </cols>
  <sheetData>
    <row r="1" spans="1:12" x14ac:dyDescent="0.2">
      <c r="A1" s="898" t="s">
        <v>92</v>
      </c>
      <c r="B1" s="14">
        <v>47848</v>
      </c>
    </row>
    <row r="3" spans="1:12" x14ac:dyDescent="0.2">
      <c r="A3" s="899" t="s">
        <v>93</v>
      </c>
      <c r="B3" s="900">
        <v>1</v>
      </c>
      <c r="C3" s="900">
        <v>2</v>
      </c>
      <c r="D3" s="900">
        <v>3</v>
      </c>
      <c r="E3" s="900">
        <v>4</v>
      </c>
      <c r="F3" s="900">
        <v>5</v>
      </c>
      <c r="G3" s="900">
        <v>6</v>
      </c>
      <c r="H3" s="900">
        <v>7</v>
      </c>
      <c r="I3" s="900">
        <v>8</v>
      </c>
      <c r="J3" s="900">
        <v>9</v>
      </c>
      <c r="K3" s="900">
        <v>10</v>
      </c>
      <c r="L3" s="900">
        <v>11</v>
      </c>
    </row>
    <row r="4" spans="1:12" x14ac:dyDescent="0.2">
      <c r="A4" s="898" t="s">
        <v>94</v>
      </c>
      <c r="B4" s="901">
        <v>2017</v>
      </c>
      <c r="C4" s="901">
        <f t="shared" ref="C4:J4" si="0">B4+1</f>
        <v>2018</v>
      </c>
      <c r="D4" s="901">
        <f t="shared" si="0"/>
        <v>2019</v>
      </c>
      <c r="E4" s="901">
        <f t="shared" si="0"/>
        <v>2020</v>
      </c>
      <c r="F4" s="901">
        <f t="shared" si="0"/>
        <v>2021</v>
      </c>
      <c r="G4" s="901">
        <f t="shared" si="0"/>
        <v>2022</v>
      </c>
      <c r="H4" s="901">
        <f t="shared" si="0"/>
        <v>2023</v>
      </c>
      <c r="I4" s="901">
        <f t="shared" si="0"/>
        <v>2024</v>
      </c>
      <c r="J4" s="901">
        <f t="shared" si="0"/>
        <v>2025</v>
      </c>
      <c r="K4" s="901">
        <f t="shared" ref="K4" si="1">J4+1</f>
        <v>2026</v>
      </c>
      <c r="L4" s="901">
        <f t="shared" ref="L4" si="2">K4+1</f>
        <v>2027</v>
      </c>
    </row>
    <row r="5" spans="1:12" x14ac:dyDescent="0.2">
      <c r="A5" s="898" t="s">
        <v>93</v>
      </c>
      <c r="B5" s="859" t="str">
        <f t="shared" ref="B5:I5" si="3">IF(B4&lt;YEAR(ExpiryDate),CONCATENATE("Year ",B3),0)</f>
        <v>Year 1</v>
      </c>
      <c r="C5" s="859" t="str">
        <f t="shared" si="3"/>
        <v>Year 2</v>
      </c>
      <c r="D5" s="859" t="str">
        <f t="shared" si="3"/>
        <v>Year 3</v>
      </c>
      <c r="E5" s="859" t="str">
        <f t="shared" si="3"/>
        <v>Year 4</v>
      </c>
      <c r="F5" s="859" t="str">
        <f t="shared" si="3"/>
        <v>Year 5</v>
      </c>
      <c r="G5" s="859" t="str">
        <f t="shared" si="3"/>
        <v>Year 6</v>
      </c>
      <c r="H5" s="859" t="str">
        <f t="shared" si="3"/>
        <v>Year 7</v>
      </c>
      <c r="I5" s="859" t="str">
        <f t="shared" si="3"/>
        <v>Year 8</v>
      </c>
      <c r="J5" s="859" t="str">
        <f t="shared" ref="J5:L5" si="4">IF(J4&lt;YEAR(ExpiryDate),CONCATENATE("Year ",J3),0)</f>
        <v>Year 9</v>
      </c>
      <c r="K5" s="859" t="str">
        <f t="shared" si="4"/>
        <v>Year 10</v>
      </c>
      <c r="L5" s="859" t="str">
        <f t="shared" si="4"/>
        <v>Year 11</v>
      </c>
    </row>
    <row r="6" spans="1:12" x14ac:dyDescent="0.2">
      <c r="A6" s="898" t="s">
        <v>95</v>
      </c>
      <c r="B6" s="859">
        <f t="shared" ref="B6:H6" si="5">IF(B4&lt;=YEAR(ExpiryDate),B4,0)</f>
        <v>2017</v>
      </c>
      <c r="C6" s="859">
        <f t="shared" si="5"/>
        <v>2018</v>
      </c>
      <c r="D6" s="859">
        <f t="shared" si="5"/>
        <v>2019</v>
      </c>
      <c r="E6" s="859">
        <f t="shared" si="5"/>
        <v>2020</v>
      </c>
      <c r="F6" s="859">
        <f t="shared" si="5"/>
        <v>2021</v>
      </c>
      <c r="G6" s="859">
        <f t="shared" si="5"/>
        <v>2022</v>
      </c>
      <c r="H6" s="859">
        <f t="shared" si="5"/>
        <v>2023</v>
      </c>
      <c r="I6" s="859">
        <f>IF(I4&lt;=YEAR(ExpiryDate),I4,0)</f>
        <v>2024</v>
      </c>
      <c r="J6" s="859">
        <f>IF(J4&lt;=YEAR(ExpiryDate),J4,0)</f>
        <v>2025</v>
      </c>
      <c r="K6" s="859">
        <f>IF(K4&lt;=YEAR(ExpiryDate),K4,0)</f>
        <v>2026</v>
      </c>
      <c r="L6" s="859">
        <f>IF(L4&lt;=YEAR(ExpiryDate),L4,0)</f>
        <v>2027</v>
      </c>
    </row>
    <row r="7" spans="1:12" x14ac:dyDescent="0.2">
      <c r="B7" s="859"/>
      <c r="C7" s="859"/>
      <c r="D7" s="859"/>
      <c r="E7" s="859"/>
      <c r="F7" s="859"/>
      <c r="G7" s="859"/>
      <c r="H7" s="859"/>
      <c r="I7" s="859"/>
      <c r="J7" s="859"/>
      <c r="K7" s="859"/>
      <c r="L7" s="859"/>
    </row>
    <row r="8" spans="1:12" x14ac:dyDescent="0.2">
      <c r="A8" s="898" t="s">
        <v>96</v>
      </c>
      <c r="B8" s="902">
        <v>42736</v>
      </c>
      <c r="C8" s="902">
        <f t="shared" ref="C8:J8" si="6">DATE(YEAR(B8)+1,MONTH(B8),DAY(B8))</f>
        <v>43101</v>
      </c>
      <c r="D8" s="902">
        <f t="shared" si="6"/>
        <v>43466</v>
      </c>
      <c r="E8" s="902">
        <f t="shared" si="6"/>
        <v>43831</v>
      </c>
      <c r="F8" s="902">
        <f t="shared" si="6"/>
        <v>44197</v>
      </c>
      <c r="G8" s="902">
        <f t="shared" si="6"/>
        <v>44562</v>
      </c>
      <c r="H8" s="902">
        <f t="shared" si="6"/>
        <v>44927</v>
      </c>
      <c r="I8" s="902">
        <f t="shared" si="6"/>
        <v>45292</v>
      </c>
      <c r="J8" s="902">
        <f t="shared" si="6"/>
        <v>45658</v>
      </c>
      <c r="K8" s="902">
        <f t="shared" ref="K8" si="7">DATE(YEAR(J8)+1,MONTH(J8),DAY(J8))</f>
        <v>46023</v>
      </c>
      <c r="L8" s="902">
        <f t="shared" ref="L8" si="8">DATE(YEAR(K8)+1,MONTH(K8),DAY(K8))</f>
        <v>46388</v>
      </c>
    </row>
    <row r="9" spans="1:12" x14ac:dyDescent="0.2">
      <c r="A9" s="898" t="s">
        <v>97</v>
      </c>
      <c r="B9" s="902">
        <f>DATE(YEAR(B8)+1,MONTH(B8),DAY(B8))-1</f>
        <v>43100</v>
      </c>
      <c r="C9" s="902">
        <f t="shared" ref="C9:H9" si="9">DATE(YEAR(C8)+1,MONTH(C8),DAY(C8))-1</f>
        <v>43465</v>
      </c>
      <c r="D9" s="902">
        <f t="shared" si="9"/>
        <v>43830</v>
      </c>
      <c r="E9" s="902">
        <f t="shared" si="9"/>
        <v>44196</v>
      </c>
      <c r="F9" s="902">
        <f t="shared" si="9"/>
        <v>44561</v>
      </c>
      <c r="G9" s="902">
        <f t="shared" si="9"/>
        <v>44926</v>
      </c>
      <c r="H9" s="902">
        <f t="shared" si="9"/>
        <v>45291</v>
      </c>
      <c r="I9" s="902">
        <f>DATE(YEAR(I8)+1,MONTH(I8),DAY(I8))-1</f>
        <v>45657</v>
      </c>
      <c r="J9" s="902">
        <f>DATE(YEAR(J8)+1,MONTH(J8),DAY(J8))-1</f>
        <v>46022</v>
      </c>
      <c r="K9" s="902">
        <f t="shared" ref="K9:L9" si="10">DATE(YEAR(K8)+1,MONTH(K8),DAY(K8))-1</f>
        <v>46387</v>
      </c>
      <c r="L9" s="902">
        <f t="shared" si="10"/>
        <v>46752</v>
      </c>
    </row>
    <row r="10" spans="1:12" x14ac:dyDescent="0.2">
      <c r="B10" s="902"/>
      <c r="C10" s="902"/>
      <c r="D10" s="902"/>
      <c r="E10" s="902"/>
      <c r="F10" s="902"/>
      <c r="G10" s="902"/>
      <c r="H10" s="902"/>
      <c r="I10" s="902"/>
      <c r="J10" s="902"/>
      <c r="K10" s="902"/>
      <c r="L10" s="902"/>
    </row>
    <row r="11" spans="1:12" x14ac:dyDescent="0.2">
      <c r="A11" s="898" t="s">
        <v>98</v>
      </c>
      <c r="B11" s="902">
        <f>DATE(YEAR(B8+364),1,1)</f>
        <v>42736</v>
      </c>
      <c r="C11" s="902">
        <f t="shared" ref="C11:H11" si="11">DATE(YEAR(C8+364),1,1)</f>
        <v>43101</v>
      </c>
      <c r="D11" s="902">
        <f t="shared" si="11"/>
        <v>43466</v>
      </c>
      <c r="E11" s="902">
        <f t="shared" si="11"/>
        <v>43831</v>
      </c>
      <c r="F11" s="902">
        <f t="shared" si="11"/>
        <v>44197</v>
      </c>
      <c r="G11" s="902">
        <f t="shared" si="11"/>
        <v>44562</v>
      </c>
      <c r="H11" s="902">
        <f t="shared" si="11"/>
        <v>44927</v>
      </c>
      <c r="I11" s="902">
        <f>DATE(YEAR(I8+364),1,1)</f>
        <v>45292</v>
      </c>
      <c r="J11" s="902">
        <f>DATE(YEAR(J8+364),1,1)</f>
        <v>45658</v>
      </c>
      <c r="K11" s="902">
        <f t="shared" ref="K11:L11" si="12">DATE(YEAR(K8+364),1,1)</f>
        <v>46023</v>
      </c>
      <c r="L11" s="902">
        <f t="shared" si="12"/>
        <v>46388</v>
      </c>
    </row>
    <row r="12" spans="1:12" x14ac:dyDescent="0.2">
      <c r="B12" s="902"/>
      <c r="C12" s="902"/>
      <c r="D12" s="902"/>
      <c r="E12" s="902"/>
      <c r="F12" s="902"/>
      <c r="G12" s="902"/>
      <c r="H12" s="902"/>
      <c r="I12" s="859"/>
    </row>
    <row r="13" spans="1:12" x14ac:dyDescent="0.2">
      <c r="A13" s="899" t="s">
        <v>99</v>
      </c>
      <c r="B13" s="900">
        <v>1</v>
      </c>
      <c r="C13" s="900">
        <v>2</v>
      </c>
      <c r="D13" s="900">
        <v>3</v>
      </c>
      <c r="E13" s="900">
        <v>4</v>
      </c>
      <c r="F13" s="900">
        <v>5</v>
      </c>
      <c r="G13" s="900">
        <v>6</v>
      </c>
      <c r="H13" s="900">
        <v>7</v>
      </c>
      <c r="I13" s="900">
        <v>8</v>
      </c>
      <c r="J13" s="900">
        <v>9</v>
      </c>
      <c r="K13" s="900">
        <v>10</v>
      </c>
      <c r="L13" s="900">
        <v>11</v>
      </c>
    </row>
    <row r="14" spans="1:12" x14ac:dyDescent="0.2">
      <c r="A14" s="153"/>
      <c r="B14" s="903" t="str">
        <f>YEAR(B15)&amp;"-"&amp;YEAR(B16)</f>
        <v>3799-3800</v>
      </c>
      <c r="C14" s="903" t="str">
        <f>YEAR(C15)&amp;"-"&amp;YEAR(C16)</f>
        <v>3800-3801</v>
      </c>
      <c r="D14" s="903" t="str">
        <f t="shared" ref="D14:J14" si="13">YEAR(D15)&amp;"-"&amp;YEAR(D16)</f>
        <v>3801-3802</v>
      </c>
      <c r="E14" s="903" t="str">
        <f t="shared" si="13"/>
        <v>3802-3803</v>
      </c>
      <c r="F14" s="903" t="str">
        <f t="shared" si="13"/>
        <v>3803-3804</v>
      </c>
      <c r="G14" s="903" t="str">
        <f t="shared" si="13"/>
        <v>3804-3805</v>
      </c>
      <c r="H14" s="903" t="str">
        <f t="shared" si="13"/>
        <v>3805-3806</v>
      </c>
      <c r="I14" s="903" t="str">
        <f t="shared" si="13"/>
        <v>3806-3807</v>
      </c>
      <c r="J14" s="903" t="str">
        <f t="shared" si="13"/>
        <v>3807-3808</v>
      </c>
      <c r="K14" s="903" t="str">
        <f t="shared" ref="K14:L14" si="14">YEAR(K15)&amp;"-"&amp;YEAR(K16)</f>
        <v>3808-3809</v>
      </c>
      <c r="L14" s="903" t="str">
        <f t="shared" si="14"/>
        <v>3809-3810</v>
      </c>
    </row>
    <row r="15" spans="1:12" x14ac:dyDescent="0.2">
      <c r="A15" s="898" t="s">
        <v>96</v>
      </c>
      <c r="B15" s="902">
        <f>IF(MONTH(StartDate)&lt;7,(DATE(YEAR('1.Coversheet'!$D$19)-1,7,2)),(DATE(YEAR('1.Coversheet'!$D$19),7,2)))</f>
        <v>693780</v>
      </c>
      <c r="C15" s="904">
        <f>DATE(YEAR(B15)+1,MONTH(B15),DAY(B15))</f>
        <v>694145</v>
      </c>
      <c r="D15" s="902">
        <f t="shared" ref="D15:I15" si="15">DATE(YEAR(C15)+1,MONTH(C15),DAY(C15))</f>
        <v>694510</v>
      </c>
      <c r="E15" s="902">
        <f t="shared" si="15"/>
        <v>694875</v>
      </c>
      <c r="F15" s="902">
        <f t="shared" si="15"/>
        <v>695240</v>
      </c>
      <c r="G15" s="902">
        <f t="shared" si="15"/>
        <v>695606</v>
      </c>
      <c r="H15" s="902">
        <f t="shared" si="15"/>
        <v>695971</v>
      </c>
      <c r="I15" s="902">
        <f t="shared" si="15"/>
        <v>696336</v>
      </c>
      <c r="J15" s="902">
        <f>DATE(YEAR(I15)+1,MONTH(I15),DAY(I15))</f>
        <v>696701</v>
      </c>
      <c r="K15" s="902">
        <f t="shared" ref="K15:L15" si="16">DATE(YEAR(J15)+1,MONTH(J15),DAY(J15))</f>
        <v>697067</v>
      </c>
      <c r="L15" s="902">
        <f t="shared" si="16"/>
        <v>697432</v>
      </c>
    </row>
    <row r="16" spans="1:12" x14ac:dyDescent="0.2">
      <c r="A16" s="898" t="s">
        <v>97</v>
      </c>
      <c r="B16" s="902">
        <f>DATE(YEAR(B15)+1,MONTH(B15),DAY(B15))-1</f>
        <v>694144</v>
      </c>
      <c r="C16" s="902">
        <f>DATE(YEAR(C15)+1,MONTH(C15),DAY(C15))-1</f>
        <v>694509</v>
      </c>
      <c r="D16" s="902">
        <f t="shared" ref="D16:J16" si="17">DATE(YEAR(D15)+1,MONTH(D15),DAY(D15))-1</f>
        <v>694874</v>
      </c>
      <c r="E16" s="902">
        <f t="shared" si="17"/>
        <v>695239</v>
      </c>
      <c r="F16" s="902">
        <f t="shared" si="17"/>
        <v>695605</v>
      </c>
      <c r="G16" s="902">
        <f t="shared" si="17"/>
        <v>695970</v>
      </c>
      <c r="H16" s="902">
        <f t="shared" si="17"/>
        <v>696335</v>
      </c>
      <c r="I16" s="902">
        <f t="shared" si="17"/>
        <v>696700</v>
      </c>
      <c r="J16" s="902">
        <f t="shared" si="17"/>
        <v>697066</v>
      </c>
      <c r="K16" s="902">
        <f t="shared" ref="K16:L16" si="18">DATE(YEAR(K15)+1,MONTH(K15),DAY(K15))-1</f>
        <v>697431</v>
      </c>
      <c r="L16" s="902">
        <f t="shared" si="18"/>
        <v>697796</v>
      </c>
    </row>
    <row r="17" spans="1:12" ht="15" x14ac:dyDescent="0.25">
      <c r="A17" s="898" t="s">
        <v>100</v>
      </c>
      <c r="B17" s="905">
        <f>B16-B15</f>
        <v>364</v>
      </c>
      <c r="C17" s="906">
        <f t="shared" ref="C17:I17" si="19">C16-C15</f>
        <v>364</v>
      </c>
      <c r="D17" s="906">
        <f t="shared" si="19"/>
        <v>364</v>
      </c>
      <c r="E17" s="906">
        <f t="shared" si="19"/>
        <v>364</v>
      </c>
      <c r="F17" s="906">
        <f t="shared" si="19"/>
        <v>365</v>
      </c>
      <c r="G17" s="906">
        <f t="shared" si="19"/>
        <v>364</v>
      </c>
      <c r="H17" s="906">
        <f t="shared" si="19"/>
        <v>364</v>
      </c>
      <c r="I17" s="906">
        <f t="shared" si="19"/>
        <v>364</v>
      </c>
      <c r="J17" s="906">
        <f>J16-J15</f>
        <v>365</v>
      </c>
      <c r="K17" s="906">
        <f t="shared" ref="K17:L17" si="20">K16-K15</f>
        <v>364</v>
      </c>
      <c r="L17" s="906">
        <f t="shared" si="20"/>
        <v>364</v>
      </c>
    </row>
    <row r="18" spans="1:12" x14ac:dyDescent="0.2">
      <c r="B18" s="907"/>
      <c r="C18" s="907"/>
      <c r="D18" s="907"/>
      <c r="E18" s="907"/>
      <c r="F18" s="907"/>
      <c r="G18" s="907"/>
      <c r="H18" s="907"/>
    </row>
    <row r="19" spans="1:12" x14ac:dyDescent="0.2">
      <c r="A19" s="908" t="s">
        <v>101</v>
      </c>
      <c r="B19" s="909">
        <f>(DATE(YEAR('1.Coversheet'!D19)-1,6,30))</f>
        <v>693778</v>
      </c>
      <c r="C19" s="907"/>
      <c r="D19" s="907"/>
      <c r="E19" s="907"/>
      <c r="F19" s="907"/>
      <c r="G19" s="907"/>
      <c r="H19" s="907"/>
    </row>
    <row r="20" spans="1:12" x14ac:dyDescent="0.2">
      <c r="B20" s="907"/>
      <c r="C20" s="907"/>
      <c r="D20" s="907"/>
      <c r="E20" s="907"/>
      <c r="F20" s="907"/>
      <c r="G20" s="907"/>
      <c r="H20" s="907"/>
    </row>
    <row r="21" spans="1:12" x14ac:dyDescent="0.2">
      <c r="A21" s="899" t="s">
        <v>12</v>
      </c>
      <c r="B21" s="900" t="s">
        <v>93</v>
      </c>
      <c r="C21" s="907"/>
      <c r="D21" s="907"/>
      <c r="E21" s="907"/>
      <c r="F21" s="907"/>
      <c r="G21" s="907"/>
      <c r="H21" s="907"/>
    </row>
    <row r="23" spans="1:12" x14ac:dyDescent="0.2">
      <c r="A23" s="910">
        <f>B8</f>
        <v>42736</v>
      </c>
      <c r="B23" s="860" t="str">
        <f>IF(AND(DAY(A23)=DAY($B$8),MONTH(A23)=MONTH($B$8),YEAR(A23)-YEAR($B$8)&gt;-1),CONCATENATE("Year ",YEAR(A23)-YEAR($B$8)+1),B22)</f>
        <v>Year 1</v>
      </c>
    </row>
    <row r="24" spans="1:12" x14ac:dyDescent="0.2">
      <c r="A24" s="910">
        <f>A23+1</f>
        <v>42737</v>
      </c>
      <c r="B24" s="860" t="str">
        <f t="shared" ref="B24:B87" si="21">IF(AND(DAY(A24)=DAY($B$8),MONTH(A24)=MONTH($B$8),YEAR(A24)-YEAR($B$8)&gt;-1),CONCATENATE("Year ",YEAR(A24)-YEAR($B$8)+1),B23)</f>
        <v>Year 1</v>
      </c>
    </row>
    <row r="25" spans="1:12" x14ac:dyDescent="0.2">
      <c r="A25" s="910">
        <f t="shared" ref="A25:A88" si="22">A24+1</f>
        <v>42738</v>
      </c>
      <c r="B25" s="860" t="str">
        <f t="shared" si="21"/>
        <v>Year 1</v>
      </c>
    </row>
    <row r="26" spans="1:12" x14ac:dyDescent="0.2">
      <c r="A26" s="910">
        <f t="shared" si="22"/>
        <v>42739</v>
      </c>
      <c r="B26" s="860" t="str">
        <f t="shared" si="21"/>
        <v>Year 1</v>
      </c>
    </row>
    <row r="27" spans="1:12" x14ac:dyDescent="0.2">
      <c r="A27" s="910">
        <f t="shared" si="22"/>
        <v>42740</v>
      </c>
      <c r="B27" s="860" t="str">
        <f t="shared" si="21"/>
        <v>Year 1</v>
      </c>
    </row>
    <row r="28" spans="1:12" x14ac:dyDescent="0.2">
      <c r="A28" s="910">
        <f t="shared" si="22"/>
        <v>42741</v>
      </c>
      <c r="B28" s="860" t="str">
        <f t="shared" si="21"/>
        <v>Year 1</v>
      </c>
    </row>
    <row r="29" spans="1:12" x14ac:dyDescent="0.2">
      <c r="A29" s="910">
        <f t="shared" si="22"/>
        <v>42742</v>
      </c>
      <c r="B29" s="860" t="str">
        <f t="shared" si="21"/>
        <v>Year 1</v>
      </c>
    </row>
    <row r="30" spans="1:12" x14ac:dyDescent="0.2">
      <c r="A30" s="910">
        <f t="shared" si="22"/>
        <v>42743</v>
      </c>
      <c r="B30" s="860" t="str">
        <f t="shared" si="21"/>
        <v>Year 1</v>
      </c>
    </row>
    <row r="31" spans="1:12" x14ac:dyDescent="0.2">
      <c r="A31" s="910">
        <f t="shared" si="22"/>
        <v>42744</v>
      </c>
      <c r="B31" s="860" t="str">
        <f t="shared" si="21"/>
        <v>Year 1</v>
      </c>
    </row>
    <row r="32" spans="1:12" x14ac:dyDescent="0.2">
      <c r="A32" s="910">
        <f t="shared" si="22"/>
        <v>42745</v>
      </c>
      <c r="B32" s="860" t="str">
        <f t="shared" si="21"/>
        <v>Year 1</v>
      </c>
    </row>
    <row r="33" spans="1:2" x14ac:dyDescent="0.2">
      <c r="A33" s="910">
        <f t="shared" si="22"/>
        <v>42746</v>
      </c>
      <c r="B33" s="860" t="str">
        <f t="shared" si="21"/>
        <v>Year 1</v>
      </c>
    </row>
    <row r="34" spans="1:2" x14ac:dyDescent="0.2">
      <c r="A34" s="910">
        <f t="shared" si="22"/>
        <v>42747</v>
      </c>
      <c r="B34" s="860" t="str">
        <f t="shared" si="21"/>
        <v>Year 1</v>
      </c>
    </row>
    <row r="35" spans="1:2" x14ac:dyDescent="0.2">
      <c r="A35" s="910">
        <f t="shared" si="22"/>
        <v>42748</v>
      </c>
      <c r="B35" s="860" t="str">
        <f t="shared" si="21"/>
        <v>Year 1</v>
      </c>
    </row>
    <row r="36" spans="1:2" x14ac:dyDescent="0.2">
      <c r="A36" s="910">
        <f t="shared" si="22"/>
        <v>42749</v>
      </c>
      <c r="B36" s="860" t="str">
        <f t="shared" si="21"/>
        <v>Year 1</v>
      </c>
    </row>
    <row r="37" spans="1:2" x14ac:dyDescent="0.2">
      <c r="A37" s="910">
        <f t="shared" si="22"/>
        <v>42750</v>
      </c>
      <c r="B37" s="860" t="str">
        <f t="shared" si="21"/>
        <v>Year 1</v>
      </c>
    </row>
    <row r="38" spans="1:2" x14ac:dyDescent="0.2">
      <c r="A38" s="910">
        <f t="shared" si="22"/>
        <v>42751</v>
      </c>
      <c r="B38" s="860" t="str">
        <f t="shared" si="21"/>
        <v>Year 1</v>
      </c>
    </row>
    <row r="39" spans="1:2" x14ac:dyDescent="0.2">
      <c r="A39" s="910">
        <f t="shared" si="22"/>
        <v>42752</v>
      </c>
      <c r="B39" s="860" t="str">
        <f t="shared" si="21"/>
        <v>Year 1</v>
      </c>
    </row>
    <row r="40" spans="1:2" x14ac:dyDescent="0.2">
      <c r="A40" s="910">
        <f t="shared" si="22"/>
        <v>42753</v>
      </c>
      <c r="B40" s="860" t="str">
        <f t="shared" si="21"/>
        <v>Year 1</v>
      </c>
    </row>
    <row r="41" spans="1:2" x14ac:dyDescent="0.2">
      <c r="A41" s="910">
        <f t="shared" si="22"/>
        <v>42754</v>
      </c>
      <c r="B41" s="860" t="str">
        <f t="shared" si="21"/>
        <v>Year 1</v>
      </c>
    </row>
    <row r="42" spans="1:2" x14ac:dyDescent="0.2">
      <c r="A42" s="910">
        <f t="shared" si="22"/>
        <v>42755</v>
      </c>
      <c r="B42" s="860" t="str">
        <f t="shared" si="21"/>
        <v>Year 1</v>
      </c>
    </row>
    <row r="43" spans="1:2" x14ac:dyDescent="0.2">
      <c r="A43" s="910">
        <f t="shared" si="22"/>
        <v>42756</v>
      </c>
      <c r="B43" s="860" t="str">
        <f t="shared" si="21"/>
        <v>Year 1</v>
      </c>
    </row>
    <row r="44" spans="1:2" x14ac:dyDescent="0.2">
      <c r="A44" s="910">
        <f t="shared" si="22"/>
        <v>42757</v>
      </c>
      <c r="B44" s="860" t="str">
        <f t="shared" si="21"/>
        <v>Year 1</v>
      </c>
    </row>
    <row r="45" spans="1:2" x14ac:dyDescent="0.2">
      <c r="A45" s="910">
        <f t="shared" si="22"/>
        <v>42758</v>
      </c>
      <c r="B45" s="860" t="str">
        <f t="shared" si="21"/>
        <v>Year 1</v>
      </c>
    </row>
    <row r="46" spans="1:2" x14ac:dyDescent="0.2">
      <c r="A46" s="910">
        <f t="shared" si="22"/>
        <v>42759</v>
      </c>
      <c r="B46" s="860" t="str">
        <f t="shared" si="21"/>
        <v>Year 1</v>
      </c>
    </row>
    <row r="47" spans="1:2" x14ac:dyDescent="0.2">
      <c r="A47" s="910">
        <f t="shared" si="22"/>
        <v>42760</v>
      </c>
      <c r="B47" s="860" t="str">
        <f t="shared" si="21"/>
        <v>Year 1</v>
      </c>
    </row>
    <row r="48" spans="1:2" x14ac:dyDescent="0.2">
      <c r="A48" s="910">
        <f t="shared" si="22"/>
        <v>42761</v>
      </c>
      <c r="B48" s="860" t="str">
        <f t="shared" si="21"/>
        <v>Year 1</v>
      </c>
    </row>
    <row r="49" spans="1:2" x14ac:dyDescent="0.2">
      <c r="A49" s="910">
        <f t="shared" si="22"/>
        <v>42762</v>
      </c>
      <c r="B49" s="860" t="str">
        <f t="shared" si="21"/>
        <v>Year 1</v>
      </c>
    </row>
    <row r="50" spans="1:2" x14ac:dyDescent="0.2">
      <c r="A50" s="910">
        <f t="shared" si="22"/>
        <v>42763</v>
      </c>
      <c r="B50" s="860" t="str">
        <f t="shared" si="21"/>
        <v>Year 1</v>
      </c>
    </row>
    <row r="51" spans="1:2" x14ac:dyDescent="0.2">
      <c r="A51" s="910">
        <f t="shared" si="22"/>
        <v>42764</v>
      </c>
      <c r="B51" s="860" t="str">
        <f t="shared" si="21"/>
        <v>Year 1</v>
      </c>
    </row>
    <row r="52" spans="1:2" x14ac:dyDescent="0.2">
      <c r="A52" s="910">
        <f t="shared" si="22"/>
        <v>42765</v>
      </c>
      <c r="B52" s="860" t="str">
        <f t="shared" si="21"/>
        <v>Year 1</v>
      </c>
    </row>
    <row r="53" spans="1:2" x14ac:dyDescent="0.2">
      <c r="A53" s="910">
        <f t="shared" si="22"/>
        <v>42766</v>
      </c>
      <c r="B53" s="860" t="str">
        <f t="shared" si="21"/>
        <v>Year 1</v>
      </c>
    </row>
    <row r="54" spans="1:2" x14ac:dyDescent="0.2">
      <c r="A54" s="910">
        <f t="shared" si="22"/>
        <v>42767</v>
      </c>
      <c r="B54" s="860" t="str">
        <f t="shared" si="21"/>
        <v>Year 1</v>
      </c>
    </row>
    <row r="55" spans="1:2" x14ac:dyDescent="0.2">
      <c r="A55" s="910">
        <f t="shared" si="22"/>
        <v>42768</v>
      </c>
      <c r="B55" s="860" t="str">
        <f t="shared" si="21"/>
        <v>Year 1</v>
      </c>
    </row>
    <row r="56" spans="1:2" x14ac:dyDescent="0.2">
      <c r="A56" s="910">
        <f t="shared" si="22"/>
        <v>42769</v>
      </c>
      <c r="B56" s="860" t="str">
        <f t="shared" si="21"/>
        <v>Year 1</v>
      </c>
    </row>
    <row r="57" spans="1:2" x14ac:dyDescent="0.2">
      <c r="A57" s="910">
        <f t="shared" si="22"/>
        <v>42770</v>
      </c>
      <c r="B57" s="860" t="str">
        <f t="shared" si="21"/>
        <v>Year 1</v>
      </c>
    </row>
    <row r="58" spans="1:2" x14ac:dyDescent="0.2">
      <c r="A58" s="910">
        <f t="shared" si="22"/>
        <v>42771</v>
      </c>
      <c r="B58" s="860" t="str">
        <f t="shared" si="21"/>
        <v>Year 1</v>
      </c>
    </row>
    <row r="59" spans="1:2" x14ac:dyDescent="0.2">
      <c r="A59" s="910">
        <f t="shared" si="22"/>
        <v>42772</v>
      </c>
      <c r="B59" s="860" t="str">
        <f t="shared" si="21"/>
        <v>Year 1</v>
      </c>
    </row>
    <row r="60" spans="1:2" x14ac:dyDescent="0.2">
      <c r="A60" s="910">
        <f t="shared" si="22"/>
        <v>42773</v>
      </c>
      <c r="B60" s="860" t="str">
        <f t="shared" si="21"/>
        <v>Year 1</v>
      </c>
    </row>
    <row r="61" spans="1:2" x14ac:dyDescent="0.2">
      <c r="A61" s="910">
        <f t="shared" si="22"/>
        <v>42774</v>
      </c>
      <c r="B61" s="860" t="str">
        <f t="shared" si="21"/>
        <v>Year 1</v>
      </c>
    </row>
    <row r="62" spans="1:2" x14ac:dyDescent="0.2">
      <c r="A62" s="910">
        <f t="shared" si="22"/>
        <v>42775</v>
      </c>
      <c r="B62" s="860" t="str">
        <f t="shared" si="21"/>
        <v>Year 1</v>
      </c>
    </row>
    <row r="63" spans="1:2" x14ac:dyDescent="0.2">
      <c r="A63" s="910">
        <f t="shared" si="22"/>
        <v>42776</v>
      </c>
      <c r="B63" s="860" t="str">
        <f t="shared" si="21"/>
        <v>Year 1</v>
      </c>
    </row>
    <row r="64" spans="1:2" x14ac:dyDescent="0.2">
      <c r="A64" s="910">
        <f t="shared" si="22"/>
        <v>42777</v>
      </c>
      <c r="B64" s="860" t="str">
        <f t="shared" si="21"/>
        <v>Year 1</v>
      </c>
    </row>
    <row r="65" spans="1:2" x14ac:dyDescent="0.2">
      <c r="A65" s="910">
        <f t="shared" si="22"/>
        <v>42778</v>
      </c>
      <c r="B65" s="860" t="str">
        <f t="shared" si="21"/>
        <v>Year 1</v>
      </c>
    </row>
    <row r="66" spans="1:2" x14ac:dyDescent="0.2">
      <c r="A66" s="910">
        <f t="shared" si="22"/>
        <v>42779</v>
      </c>
      <c r="B66" s="860" t="str">
        <f t="shared" si="21"/>
        <v>Year 1</v>
      </c>
    </row>
    <row r="67" spans="1:2" x14ac:dyDescent="0.2">
      <c r="A67" s="910">
        <f t="shared" si="22"/>
        <v>42780</v>
      </c>
      <c r="B67" s="860" t="str">
        <f t="shared" si="21"/>
        <v>Year 1</v>
      </c>
    </row>
    <row r="68" spans="1:2" x14ac:dyDescent="0.2">
      <c r="A68" s="910">
        <f t="shared" si="22"/>
        <v>42781</v>
      </c>
      <c r="B68" s="860" t="str">
        <f t="shared" si="21"/>
        <v>Year 1</v>
      </c>
    </row>
    <row r="69" spans="1:2" x14ac:dyDescent="0.2">
      <c r="A69" s="910">
        <f t="shared" si="22"/>
        <v>42782</v>
      </c>
      <c r="B69" s="860" t="str">
        <f t="shared" si="21"/>
        <v>Year 1</v>
      </c>
    </row>
    <row r="70" spans="1:2" x14ac:dyDescent="0.2">
      <c r="A70" s="910">
        <f t="shared" si="22"/>
        <v>42783</v>
      </c>
      <c r="B70" s="860" t="str">
        <f t="shared" si="21"/>
        <v>Year 1</v>
      </c>
    </row>
    <row r="71" spans="1:2" x14ac:dyDescent="0.2">
      <c r="A71" s="910">
        <f t="shared" si="22"/>
        <v>42784</v>
      </c>
      <c r="B71" s="860" t="str">
        <f t="shared" si="21"/>
        <v>Year 1</v>
      </c>
    </row>
    <row r="72" spans="1:2" x14ac:dyDescent="0.2">
      <c r="A72" s="910">
        <f t="shared" si="22"/>
        <v>42785</v>
      </c>
      <c r="B72" s="860" t="str">
        <f t="shared" si="21"/>
        <v>Year 1</v>
      </c>
    </row>
    <row r="73" spans="1:2" x14ac:dyDescent="0.2">
      <c r="A73" s="910">
        <f t="shared" si="22"/>
        <v>42786</v>
      </c>
      <c r="B73" s="860" t="str">
        <f t="shared" si="21"/>
        <v>Year 1</v>
      </c>
    </row>
    <row r="74" spans="1:2" x14ac:dyDescent="0.2">
      <c r="A74" s="910">
        <f t="shared" si="22"/>
        <v>42787</v>
      </c>
      <c r="B74" s="860" t="str">
        <f t="shared" si="21"/>
        <v>Year 1</v>
      </c>
    </row>
    <row r="75" spans="1:2" x14ac:dyDescent="0.2">
      <c r="A75" s="910">
        <f t="shared" si="22"/>
        <v>42788</v>
      </c>
      <c r="B75" s="860" t="str">
        <f t="shared" si="21"/>
        <v>Year 1</v>
      </c>
    </row>
    <row r="76" spans="1:2" x14ac:dyDescent="0.2">
      <c r="A76" s="910">
        <f t="shared" si="22"/>
        <v>42789</v>
      </c>
      <c r="B76" s="860" t="str">
        <f t="shared" si="21"/>
        <v>Year 1</v>
      </c>
    </row>
    <row r="77" spans="1:2" x14ac:dyDescent="0.2">
      <c r="A77" s="910">
        <f t="shared" si="22"/>
        <v>42790</v>
      </c>
      <c r="B77" s="860" t="str">
        <f t="shared" si="21"/>
        <v>Year 1</v>
      </c>
    </row>
    <row r="78" spans="1:2" x14ac:dyDescent="0.2">
      <c r="A78" s="910">
        <f t="shared" si="22"/>
        <v>42791</v>
      </c>
      <c r="B78" s="860" t="str">
        <f t="shared" si="21"/>
        <v>Year 1</v>
      </c>
    </row>
    <row r="79" spans="1:2" x14ac:dyDescent="0.2">
      <c r="A79" s="910">
        <f t="shared" si="22"/>
        <v>42792</v>
      </c>
      <c r="B79" s="860" t="str">
        <f t="shared" si="21"/>
        <v>Year 1</v>
      </c>
    </row>
    <row r="80" spans="1:2" x14ac:dyDescent="0.2">
      <c r="A80" s="910">
        <f t="shared" si="22"/>
        <v>42793</v>
      </c>
      <c r="B80" s="860" t="str">
        <f t="shared" si="21"/>
        <v>Year 1</v>
      </c>
    </row>
    <row r="81" spans="1:2" x14ac:dyDescent="0.2">
      <c r="A81" s="910">
        <f t="shared" si="22"/>
        <v>42794</v>
      </c>
      <c r="B81" s="860" t="str">
        <f t="shared" si="21"/>
        <v>Year 1</v>
      </c>
    </row>
    <row r="82" spans="1:2" x14ac:dyDescent="0.2">
      <c r="A82" s="910">
        <f t="shared" si="22"/>
        <v>42795</v>
      </c>
      <c r="B82" s="860" t="str">
        <f t="shared" si="21"/>
        <v>Year 1</v>
      </c>
    </row>
    <row r="83" spans="1:2" x14ac:dyDescent="0.2">
      <c r="A83" s="910">
        <f t="shared" si="22"/>
        <v>42796</v>
      </c>
      <c r="B83" s="860" t="str">
        <f t="shared" si="21"/>
        <v>Year 1</v>
      </c>
    </row>
    <row r="84" spans="1:2" x14ac:dyDescent="0.2">
      <c r="A84" s="910">
        <f t="shared" si="22"/>
        <v>42797</v>
      </c>
      <c r="B84" s="860" t="str">
        <f t="shared" si="21"/>
        <v>Year 1</v>
      </c>
    </row>
    <row r="85" spans="1:2" x14ac:dyDescent="0.2">
      <c r="A85" s="910">
        <f t="shared" si="22"/>
        <v>42798</v>
      </c>
      <c r="B85" s="860" t="str">
        <f t="shared" si="21"/>
        <v>Year 1</v>
      </c>
    </row>
    <row r="86" spans="1:2" x14ac:dyDescent="0.2">
      <c r="A86" s="910">
        <f t="shared" si="22"/>
        <v>42799</v>
      </c>
      <c r="B86" s="860" t="str">
        <f t="shared" si="21"/>
        <v>Year 1</v>
      </c>
    </row>
    <row r="87" spans="1:2" x14ac:dyDescent="0.2">
      <c r="A87" s="910">
        <f t="shared" si="22"/>
        <v>42800</v>
      </c>
      <c r="B87" s="860" t="str">
        <f t="shared" si="21"/>
        <v>Year 1</v>
      </c>
    </row>
    <row r="88" spans="1:2" x14ac:dyDescent="0.2">
      <c r="A88" s="910">
        <f t="shared" si="22"/>
        <v>42801</v>
      </c>
      <c r="B88" s="860" t="str">
        <f t="shared" ref="B88:B151" si="23">IF(AND(DAY(A88)=DAY($B$8),MONTH(A88)=MONTH($B$8),YEAR(A88)-YEAR($B$8)&gt;-1),CONCATENATE("Year ",YEAR(A88)-YEAR($B$8)+1),B87)</f>
        <v>Year 1</v>
      </c>
    </row>
    <row r="89" spans="1:2" x14ac:dyDescent="0.2">
      <c r="A89" s="910">
        <f t="shared" ref="A89:A152" si="24">A88+1</f>
        <v>42802</v>
      </c>
      <c r="B89" s="860" t="str">
        <f t="shared" si="23"/>
        <v>Year 1</v>
      </c>
    </row>
    <row r="90" spans="1:2" x14ac:dyDescent="0.2">
      <c r="A90" s="910">
        <f t="shared" si="24"/>
        <v>42803</v>
      </c>
      <c r="B90" s="860" t="str">
        <f t="shared" si="23"/>
        <v>Year 1</v>
      </c>
    </row>
    <row r="91" spans="1:2" x14ac:dyDescent="0.2">
      <c r="A91" s="910">
        <f t="shared" si="24"/>
        <v>42804</v>
      </c>
      <c r="B91" s="860" t="str">
        <f t="shared" si="23"/>
        <v>Year 1</v>
      </c>
    </row>
    <row r="92" spans="1:2" x14ac:dyDescent="0.2">
      <c r="A92" s="910">
        <f t="shared" si="24"/>
        <v>42805</v>
      </c>
      <c r="B92" s="860" t="str">
        <f t="shared" si="23"/>
        <v>Year 1</v>
      </c>
    </row>
    <row r="93" spans="1:2" x14ac:dyDescent="0.2">
      <c r="A93" s="910">
        <f t="shared" si="24"/>
        <v>42806</v>
      </c>
      <c r="B93" s="860" t="str">
        <f t="shared" si="23"/>
        <v>Year 1</v>
      </c>
    </row>
    <row r="94" spans="1:2" x14ac:dyDescent="0.2">
      <c r="A94" s="910">
        <f t="shared" si="24"/>
        <v>42807</v>
      </c>
      <c r="B94" s="860" t="str">
        <f t="shared" si="23"/>
        <v>Year 1</v>
      </c>
    </row>
    <row r="95" spans="1:2" x14ac:dyDescent="0.2">
      <c r="A95" s="910">
        <f t="shared" si="24"/>
        <v>42808</v>
      </c>
      <c r="B95" s="860" t="str">
        <f t="shared" si="23"/>
        <v>Year 1</v>
      </c>
    </row>
    <row r="96" spans="1:2" x14ac:dyDescent="0.2">
      <c r="A96" s="910">
        <f t="shared" si="24"/>
        <v>42809</v>
      </c>
      <c r="B96" s="860" t="str">
        <f t="shared" si="23"/>
        <v>Year 1</v>
      </c>
    </row>
    <row r="97" spans="1:2" x14ac:dyDescent="0.2">
      <c r="A97" s="910">
        <f t="shared" si="24"/>
        <v>42810</v>
      </c>
      <c r="B97" s="860" t="str">
        <f t="shared" si="23"/>
        <v>Year 1</v>
      </c>
    </row>
    <row r="98" spans="1:2" x14ac:dyDescent="0.2">
      <c r="A98" s="910">
        <f t="shared" si="24"/>
        <v>42811</v>
      </c>
      <c r="B98" s="860" t="str">
        <f t="shared" si="23"/>
        <v>Year 1</v>
      </c>
    </row>
    <row r="99" spans="1:2" x14ac:dyDescent="0.2">
      <c r="A99" s="910">
        <f t="shared" si="24"/>
        <v>42812</v>
      </c>
      <c r="B99" s="860" t="str">
        <f t="shared" si="23"/>
        <v>Year 1</v>
      </c>
    </row>
    <row r="100" spans="1:2" x14ac:dyDescent="0.2">
      <c r="A100" s="910">
        <f t="shared" si="24"/>
        <v>42813</v>
      </c>
      <c r="B100" s="860" t="str">
        <f t="shared" si="23"/>
        <v>Year 1</v>
      </c>
    </row>
    <row r="101" spans="1:2" x14ac:dyDescent="0.2">
      <c r="A101" s="910">
        <f t="shared" si="24"/>
        <v>42814</v>
      </c>
      <c r="B101" s="860" t="str">
        <f t="shared" si="23"/>
        <v>Year 1</v>
      </c>
    </row>
    <row r="102" spans="1:2" x14ac:dyDescent="0.2">
      <c r="A102" s="910">
        <f t="shared" si="24"/>
        <v>42815</v>
      </c>
      <c r="B102" s="860" t="str">
        <f t="shared" si="23"/>
        <v>Year 1</v>
      </c>
    </row>
    <row r="103" spans="1:2" x14ac:dyDescent="0.2">
      <c r="A103" s="910">
        <f t="shared" si="24"/>
        <v>42816</v>
      </c>
      <c r="B103" s="860" t="str">
        <f t="shared" si="23"/>
        <v>Year 1</v>
      </c>
    </row>
    <row r="104" spans="1:2" x14ac:dyDescent="0.2">
      <c r="A104" s="910">
        <f t="shared" si="24"/>
        <v>42817</v>
      </c>
      <c r="B104" s="860" t="str">
        <f t="shared" si="23"/>
        <v>Year 1</v>
      </c>
    </row>
    <row r="105" spans="1:2" x14ac:dyDescent="0.2">
      <c r="A105" s="910">
        <f t="shared" si="24"/>
        <v>42818</v>
      </c>
      <c r="B105" s="860" t="str">
        <f t="shared" si="23"/>
        <v>Year 1</v>
      </c>
    </row>
    <row r="106" spans="1:2" x14ac:dyDescent="0.2">
      <c r="A106" s="910">
        <f t="shared" si="24"/>
        <v>42819</v>
      </c>
      <c r="B106" s="860" t="str">
        <f t="shared" si="23"/>
        <v>Year 1</v>
      </c>
    </row>
    <row r="107" spans="1:2" x14ac:dyDescent="0.2">
      <c r="A107" s="910">
        <f t="shared" si="24"/>
        <v>42820</v>
      </c>
      <c r="B107" s="860" t="str">
        <f t="shared" si="23"/>
        <v>Year 1</v>
      </c>
    </row>
    <row r="108" spans="1:2" x14ac:dyDescent="0.2">
      <c r="A108" s="910">
        <f t="shared" si="24"/>
        <v>42821</v>
      </c>
      <c r="B108" s="860" t="str">
        <f t="shared" si="23"/>
        <v>Year 1</v>
      </c>
    </row>
    <row r="109" spans="1:2" x14ac:dyDescent="0.2">
      <c r="A109" s="910">
        <f t="shared" si="24"/>
        <v>42822</v>
      </c>
      <c r="B109" s="860" t="str">
        <f t="shared" si="23"/>
        <v>Year 1</v>
      </c>
    </row>
    <row r="110" spans="1:2" x14ac:dyDescent="0.2">
      <c r="A110" s="910">
        <f t="shared" si="24"/>
        <v>42823</v>
      </c>
      <c r="B110" s="860" t="str">
        <f t="shared" si="23"/>
        <v>Year 1</v>
      </c>
    </row>
    <row r="111" spans="1:2" x14ac:dyDescent="0.2">
      <c r="A111" s="910">
        <f t="shared" si="24"/>
        <v>42824</v>
      </c>
      <c r="B111" s="860" t="str">
        <f t="shared" si="23"/>
        <v>Year 1</v>
      </c>
    </row>
    <row r="112" spans="1:2" x14ac:dyDescent="0.2">
      <c r="A112" s="910">
        <f t="shared" si="24"/>
        <v>42825</v>
      </c>
      <c r="B112" s="860" t="str">
        <f t="shared" si="23"/>
        <v>Year 1</v>
      </c>
    </row>
    <row r="113" spans="1:2" x14ac:dyDescent="0.2">
      <c r="A113" s="910">
        <f t="shared" si="24"/>
        <v>42826</v>
      </c>
      <c r="B113" s="860" t="str">
        <f t="shared" si="23"/>
        <v>Year 1</v>
      </c>
    </row>
    <row r="114" spans="1:2" x14ac:dyDescent="0.2">
      <c r="A114" s="910">
        <f t="shared" si="24"/>
        <v>42827</v>
      </c>
      <c r="B114" s="860" t="str">
        <f t="shared" si="23"/>
        <v>Year 1</v>
      </c>
    </row>
    <row r="115" spans="1:2" x14ac:dyDescent="0.2">
      <c r="A115" s="910">
        <f t="shared" si="24"/>
        <v>42828</v>
      </c>
      <c r="B115" s="860" t="str">
        <f t="shared" si="23"/>
        <v>Year 1</v>
      </c>
    </row>
    <row r="116" spans="1:2" x14ac:dyDescent="0.2">
      <c r="A116" s="910">
        <f t="shared" si="24"/>
        <v>42829</v>
      </c>
      <c r="B116" s="860" t="str">
        <f t="shared" si="23"/>
        <v>Year 1</v>
      </c>
    </row>
    <row r="117" spans="1:2" x14ac:dyDescent="0.2">
      <c r="A117" s="910">
        <f t="shared" si="24"/>
        <v>42830</v>
      </c>
      <c r="B117" s="860" t="str">
        <f t="shared" si="23"/>
        <v>Year 1</v>
      </c>
    </row>
    <row r="118" spans="1:2" x14ac:dyDescent="0.2">
      <c r="A118" s="910">
        <f t="shared" si="24"/>
        <v>42831</v>
      </c>
      <c r="B118" s="860" t="str">
        <f t="shared" si="23"/>
        <v>Year 1</v>
      </c>
    </row>
    <row r="119" spans="1:2" x14ac:dyDescent="0.2">
      <c r="A119" s="910">
        <f t="shared" si="24"/>
        <v>42832</v>
      </c>
      <c r="B119" s="860" t="str">
        <f t="shared" si="23"/>
        <v>Year 1</v>
      </c>
    </row>
    <row r="120" spans="1:2" x14ac:dyDescent="0.2">
      <c r="A120" s="910">
        <f t="shared" si="24"/>
        <v>42833</v>
      </c>
      <c r="B120" s="860" t="str">
        <f t="shared" si="23"/>
        <v>Year 1</v>
      </c>
    </row>
    <row r="121" spans="1:2" x14ac:dyDescent="0.2">
      <c r="A121" s="910">
        <f t="shared" si="24"/>
        <v>42834</v>
      </c>
      <c r="B121" s="860" t="str">
        <f t="shared" si="23"/>
        <v>Year 1</v>
      </c>
    </row>
    <row r="122" spans="1:2" x14ac:dyDescent="0.2">
      <c r="A122" s="910">
        <f t="shared" si="24"/>
        <v>42835</v>
      </c>
      <c r="B122" s="860" t="str">
        <f t="shared" si="23"/>
        <v>Year 1</v>
      </c>
    </row>
    <row r="123" spans="1:2" x14ac:dyDescent="0.2">
      <c r="A123" s="910">
        <f t="shared" si="24"/>
        <v>42836</v>
      </c>
      <c r="B123" s="860" t="str">
        <f t="shared" si="23"/>
        <v>Year 1</v>
      </c>
    </row>
    <row r="124" spans="1:2" x14ac:dyDescent="0.2">
      <c r="A124" s="910">
        <f t="shared" si="24"/>
        <v>42837</v>
      </c>
      <c r="B124" s="860" t="str">
        <f t="shared" si="23"/>
        <v>Year 1</v>
      </c>
    </row>
    <row r="125" spans="1:2" x14ac:dyDescent="0.2">
      <c r="A125" s="910">
        <f t="shared" si="24"/>
        <v>42838</v>
      </c>
      <c r="B125" s="860" t="str">
        <f t="shared" si="23"/>
        <v>Year 1</v>
      </c>
    </row>
    <row r="126" spans="1:2" x14ac:dyDescent="0.2">
      <c r="A126" s="910">
        <f t="shared" si="24"/>
        <v>42839</v>
      </c>
      <c r="B126" s="860" t="str">
        <f t="shared" si="23"/>
        <v>Year 1</v>
      </c>
    </row>
    <row r="127" spans="1:2" x14ac:dyDescent="0.2">
      <c r="A127" s="910">
        <f t="shared" si="24"/>
        <v>42840</v>
      </c>
      <c r="B127" s="860" t="str">
        <f t="shared" si="23"/>
        <v>Year 1</v>
      </c>
    </row>
    <row r="128" spans="1:2" x14ac:dyDescent="0.2">
      <c r="A128" s="910">
        <f t="shared" si="24"/>
        <v>42841</v>
      </c>
      <c r="B128" s="860" t="str">
        <f t="shared" si="23"/>
        <v>Year 1</v>
      </c>
    </row>
    <row r="129" spans="1:2" x14ac:dyDescent="0.2">
      <c r="A129" s="910">
        <f t="shared" si="24"/>
        <v>42842</v>
      </c>
      <c r="B129" s="860" t="str">
        <f t="shared" si="23"/>
        <v>Year 1</v>
      </c>
    </row>
    <row r="130" spans="1:2" x14ac:dyDescent="0.2">
      <c r="A130" s="910">
        <f t="shared" si="24"/>
        <v>42843</v>
      </c>
      <c r="B130" s="860" t="str">
        <f t="shared" si="23"/>
        <v>Year 1</v>
      </c>
    </row>
    <row r="131" spans="1:2" x14ac:dyDescent="0.2">
      <c r="A131" s="910">
        <f t="shared" si="24"/>
        <v>42844</v>
      </c>
      <c r="B131" s="860" t="str">
        <f t="shared" si="23"/>
        <v>Year 1</v>
      </c>
    </row>
    <row r="132" spans="1:2" x14ac:dyDescent="0.2">
      <c r="A132" s="910">
        <f t="shared" si="24"/>
        <v>42845</v>
      </c>
      <c r="B132" s="860" t="str">
        <f t="shared" si="23"/>
        <v>Year 1</v>
      </c>
    </row>
    <row r="133" spans="1:2" x14ac:dyDescent="0.2">
      <c r="A133" s="910">
        <f t="shared" si="24"/>
        <v>42846</v>
      </c>
      <c r="B133" s="860" t="str">
        <f t="shared" si="23"/>
        <v>Year 1</v>
      </c>
    </row>
    <row r="134" spans="1:2" x14ac:dyDescent="0.2">
      <c r="A134" s="910">
        <f t="shared" si="24"/>
        <v>42847</v>
      </c>
      <c r="B134" s="860" t="str">
        <f t="shared" si="23"/>
        <v>Year 1</v>
      </c>
    </row>
    <row r="135" spans="1:2" x14ac:dyDescent="0.2">
      <c r="A135" s="910">
        <f t="shared" si="24"/>
        <v>42848</v>
      </c>
      <c r="B135" s="860" t="str">
        <f t="shared" si="23"/>
        <v>Year 1</v>
      </c>
    </row>
    <row r="136" spans="1:2" x14ac:dyDescent="0.2">
      <c r="A136" s="910">
        <f t="shared" si="24"/>
        <v>42849</v>
      </c>
      <c r="B136" s="860" t="str">
        <f t="shared" si="23"/>
        <v>Year 1</v>
      </c>
    </row>
    <row r="137" spans="1:2" x14ac:dyDescent="0.2">
      <c r="A137" s="910">
        <f t="shared" si="24"/>
        <v>42850</v>
      </c>
      <c r="B137" s="860" t="str">
        <f t="shared" si="23"/>
        <v>Year 1</v>
      </c>
    </row>
    <row r="138" spans="1:2" x14ac:dyDescent="0.2">
      <c r="A138" s="910">
        <f t="shared" si="24"/>
        <v>42851</v>
      </c>
      <c r="B138" s="860" t="str">
        <f t="shared" si="23"/>
        <v>Year 1</v>
      </c>
    </row>
    <row r="139" spans="1:2" x14ac:dyDescent="0.2">
      <c r="A139" s="910">
        <f t="shared" si="24"/>
        <v>42852</v>
      </c>
      <c r="B139" s="860" t="str">
        <f t="shared" si="23"/>
        <v>Year 1</v>
      </c>
    </row>
    <row r="140" spans="1:2" x14ac:dyDescent="0.2">
      <c r="A140" s="910">
        <f t="shared" si="24"/>
        <v>42853</v>
      </c>
      <c r="B140" s="860" t="str">
        <f t="shared" si="23"/>
        <v>Year 1</v>
      </c>
    </row>
    <row r="141" spans="1:2" x14ac:dyDescent="0.2">
      <c r="A141" s="910">
        <f t="shared" si="24"/>
        <v>42854</v>
      </c>
      <c r="B141" s="860" t="str">
        <f t="shared" si="23"/>
        <v>Year 1</v>
      </c>
    </row>
    <row r="142" spans="1:2" x14ac:dyDescent="0.2">
      <c r="A142" s="910">
        <f t="shared" si="24"/>
        <v>42855</v>
      </c>
      <c r="B142" s="860" t="str">
        <f t="shared" si="23"/>
        <v>Year 1</v>
      </c>
    </row>
    <row r="143" spans="1:2" x14ac:dyDescent="0.2">
      <c r="A143" s="910">
        <f t="shared" si="24"/>
        <v>42856</v>
      </c>
      <c r="B143" s="860" t="str">
        <f t="shared" si="23"/>
        <v>Year 1</v>
      </c>
    </row>
    <row r="144" spans="1:2" x14ac:dyDescent="0.2">
      <c r="A144" s="910">
        <f t="shared" si="24"/>
        <v>42857</v>
      </c>
      <c r="B144" s="860" t="str">
        <f t="shared" si="23"/>
        <v>Year 1</v>
      </c>
    </row>
    <row r="145" spans="1:2" x14ac:dyDescent="0.2">
      <c r="A145" s="910">
        <f t="shared" si="24"/>
        <v>42858</v>
      </c>
      <c r="B145" s="860" t="str">
        <f t="shared" si="23"/>
        <v>Year 1</v>
      </c>
    </row>
    <row r="146" spans="1:2" x14ac:dyDescent="0.2">
      <c r="A146" s="910">
        <f t="shared" si="24"/>
        <v>42859</v>
      </c>
      <c r="B146" s="860" t="str">
        <f t="shared" si="23"/>
        <v>Year 1</v>
      </c>
    </row>
    <row r="147" spans="1:2" x14ac:dyDescent="0.2">
      <c r="A147" s="910">
        <f t="shared" si="24"/>
        <v>42860</v>
      </c>
      <c r="B147" s="860" t="str">
        <f t="shared" si="23"/>
        <v>Year 1</v>
      </c>
    </row>
    <row r="148" spans="1:2" x14ac:dyDescent="0.2">
      <c r="A148" s="910">
        <f t="shared" si="24"/>
        <v>42861</v>
      </c>
      <c r="B148" s="860" t="str">
        <f t="shared" si="23"/>
        <v>Year 1</v>
      </c>
    </row>
    <row r="149" spans="1:2" x14ac:dyDescent="0.2">
      <c r="A149" s="910">
        <f t="shared" si="24"/>
        <v>42862</v>
      </c>
      <c r="B149" s="860" t="str">
        <f t="shared" si="23"/>
        <v>Year 1</v>
      </c>
    </row>
    <row r="150" spans="1:2" x14ac:dyDescent="0.2">
      <c r="A150" s="910">
        <f t="shared" si="24"/>
        <v>42863</v>
      </c>
      <c r="B150" s="860" t="str">
        <f t="shared" si="23"/>
        <v>Year 1</v>
      </c>
    </row>
    <row r="151" spans="1:2" x14ac:dyDescent="0.2">
      <c r="A151" s="910">
        <f t="shared" si="24"/>
        <v>42864</v>
      </c>
      <c r="B151" s="860" t="str">
        <f t="shared" si="23"/>
        <v>Year 1</v>
      </c>
    </row>
    <row r="152" spans="1:2" x14ac:dyDescent="0.2">
      <c r="A152" s="910">
        <f t="shared" si="24"/>
        <v>42865</v>
      </c>
      <c r="B152" s="860" t="str">
        <f t="shared" ref="B152:B215" si="25">IF(AND(DAY(A152)=DAY($B$8),MONTH(A152)=MONTH($B$8),YEAR(A152)-YEAR($B$8)&gt;-1),CONCATENATE("Year ",YEAR(A152)-YEAR($B$8)+1),B151)</f>
        <v>Year 1</v>
      </c>
    </row>
    <row r="153" spans="1:2" x14ac:dyDescent="0.2">
      <c r="A153" s="910">
        <f t="shared" ref="A153:A216" si="26">A152+1</f>
        <v>42866</v>
      </c>
      <c r="B153" s="860" t="str">
        <f t="shared" si="25"/>
        <v>Year 1</v>
      </c>
    </row>
    <row r="154" spans="1:2" x14ac:dyDescent="0.2">
      <c r="A154" s="910">
        <f t="shared" si="26"/>
        <v>42867</v>
      </c>
      <c r="B154" s="860" t="str">
        <f t="shared" si="25"/>
        <v>Year 1</v>
      </c>
    </row>
    <row r="155" spans="1:2" x14ac:dyDescent="0.2">
      <c r="A155" s="910">
        <f t="shared" si="26"/>
        <v>42868</v>
      </c>
      <c r="B155" s="860" t="str">
        <f t="shared" si="25"/>
        <v>Year 1</v>
      </c>
    </row>
    <row r="156" spans="1:2" x14ac:dyDescent="0.2">
      <c r="A156" s="910">
        <f t="shared" si="26"/>
        <v>42869</v>
      </c>
      <c r="B156" s="860" t="str">
        <f t="shared" si="25"/>
        <v>Year 1</v>
      </c>
    </row>
    <row r="157" spans="1:2" x14ac:dyDescent="0.2">
      <c r="A157" s="910">
        <f t="shared" si="26"/>
        <v>42870</v>
      </c>
      <c r="B157" s="860" t="str">
        <f t="shared" si="25"/>
        <v>Year 1</v>
      </c>
    </row>
    <row r="158" spans="1:2" x14ac:dyDescent="0.2">
      <c r="A158" s="910">
        <f t="shared" si="26"/>
        <v>42871</v>
      </c>
      <c r="B158" s="860" t="str">
        <f t="shared" si="25"/>
        <v>Year 1</v>
      </c>
    </row>
    <row r="159" spans="1:2" x14ac:dyDescent="0.2">
      <c r="A159" s="910">
        <f t="shared" si="26"/>
        <v>42872</v>
      </c>
      <c r="B159" s="860" t="str">
        <f t="shared" si="25"/>
        <v>Year 1</v>
      </c>
    </row>
    <row r="160" spans="1:2" x14ac:dyDescent="0.2">
      <c r="A160" s="910">
        <f t="shared" si="26"/>
        <v>42873</v>
      </c>
      <c r="B160" s="860" t="str">
        <f t="shared" si="25"/>
        <v>Year 1</v>
      </c>
    </row>
    <row r="161" spans="1:2" x14ac:dyDescent="0.2">
      <c r="A161" s="910">
        <f t="shared" si="26"/>
        <v>42874</v>
      </c>
      <c r="B161" s="860" t="str">
        <f t="shared" si="25"/>
        <v>Year 1</v>
      </c>
    </row>
    <row r="162" spans="1:2" x14ac:dyDescent="0.2">
      <c r="A162" s="910">
        <f t="shared" si="26"/>
        <v>42875</v>
      </c>
      <c r="B162" s="860" t="str">
        <f t="shared" si="25"/>
        <v>Year 1</v>
      </c>
    </row>
    <row r="163" spans="1:2" x14ac:dyDescent="0.2">
      <c r="A163" s="910">
        <f t="shared" si="26"/>
        <v>42876</v>
      </c>
      <c r="B163" s="860" t="str">
        <f t="shared" si="25"/>
        <v>Year 1</v>
      </c>
    </row>
    <row r="164" spans="1:2" x14ac:dyDescent="0.2">
      <c r="A164" s="910">
        <f t="shared" si="26"/>
        <v>42877</v>
      </c>
      <c r="B164" s="860" t="str">
        <f t="shared" si="25"/>
        <v>Year 1</v>
      </c>
    </row>
    <row r="165" spans="1:2" x14ac:dyDescent="0.2">
      <c r="A165" s="910">
        <f t="shared" si="26"/>
        <v>42878</v>
      </c>
      <c r="B165" s="860" t="str">
        <f t="shared" si="25"/>
        <v>Year 1</v>
      </c>
    </row>
    <row r="166" spans="1:2" x14ac:dyDescent="0.2">
      <c r="A166" s="910">
        <f t="shared" si="26"/>
        <v>42879</v>
      </c>
      <c r="B166" s="860" t="str">
        <f t="shared" si="25"/>
        <v>Year 1</v>
      </c>
    </row>
    <row r="167" spans="1:2" x14ac:dyDescent="0.2">
      <c r="A167" s="910">
        <f t="shared" si="26"/>
        <v>42880</v>
      </c>
      <c r="B167" s="860" t="str">
        <f t="shared" si="25"/>
        <v>Year 1</v>
      </c>
    </row>
    <row r="168" spans="1:2" x14ac:dyDescent="0.2">
      <c r="A168" s="910">
        <f t="shared" si="26"/>
        <v>42881</v>
      </c>
      <c r="B168" s="860" t="str">
        <f t="shared" si="25"/>
        <v>Year 1</v>
      </c>
    </row>
    <row r="169" spans="1:2" x14ac:dyDescent="0.2">
      <c r="A169" s="910">
        <f t="shared" si="26"/>
        <v>42882</v>
      </c>
      <c r="B169" s="860" t="str">
        <f t="shared" si="25"/>
        <v>Year 1</v>
      </c>
    </row>
    <row r="170" spans="1:2" x14ac:dyDescent="0.2">
      <c r="A170" s="910">
        <f t="shared" si="26"/>
        <v>42883</v>
      </c>
      <c r="B170" s="860" t="str">
        <f t="shared" si="25"/>
        <v>Year 1</v>
      </c>
    </row>
    <row r="171" spans="1:2" x14ac:dyDescent="0.2">
      <c r="A171" s="910">
        <f t="shared" si="26"/>
        <v>42884</v>
      </c>
      <c r="B171" s="860" t="str">
        <f t="shared" si="25"/>
        <v>Year 1</v>
      </c>
    </row>
    <row r="172" spans="1:2" x14ac:dyDescent="0.2">
      <c r="A172" s="910">
        <f t="shared" si="26"/>
        <v>42885</v>
      </c>
      <c r="B172" s="860" t="str">
        <f t="shared" si="25"/>
        <v>Year 1</v>
      </c>
    </row>
    <row r="173" spans="1:2" x14ac:dyDescent="0.2">
      <c r="A173" s="910">
        <f t="shared" si="26"/>
        <v>42886</v>
      </c>
      <c r="B173" s="860" t="str">
        <f t="shared" si="25"/>
        <v>Year 1</v>
      </c>
    </row>
    <row r="174" spans="1:2" x14ac:dyDescent="0.2">
      <c r="A174" s="910">
        <f t="shared" si="26"/>
        <v>42887</v>
      </c>
      <c r="B174" s="860" t="str">
        <f t="shared" si="25"/>
        <v>Year 1</v>
      </c>
    </row>
    <row r="175" spans="1:2" x14ac:dyDescent="0.2">
      <c r="A175" s="910">
        <f t="shared" si="26"/>
        <v>42888</v>
      </c>
      <c r="B175" s="860" t="str">
        <f t="shared" si="25"/>
        <v>Year 1</v>
      </c>
    </row>
    <row r="176" spans="1:2" x14ac:dyDescent="0.2">
      <c r="A176" s="910">
        <f t="shared" si="26"/>
        <v>42889</v>
      </c>
      <c r="B176" s="860" t="str">
        <f t="shared" si="25"/>
        <v>Year 1</v>
      </c>
    </row>
    <row r="177" spans="1:2" x14ac:dyDescent="0.2">
      <c r="A177" s="910">
        <f t="shared" si="26"/>
        <v>42890</v>
      </c>
      <c r="B177" s="860" t="str">
        <f t="shared" si="25"/>
        <v>Year 1</v>
      </c>
    </row>
    <row r="178" spans="1:2" x14ac:dyDescent="0.2">
      <c r="A178" s="910">
        <f t="shared" si="26"/>
        <v>42891</v>
      </c>
      <c r="B178" s="860" t="str">
        <f t="shared" si="25"/>
        <v>Year 1</v>
      </c>
    </row>
    <row r="179" spans="1:2" x14ac:dyDescent="0.2">
      <c r="A179" s="910">
        <f t="shared" si="26"/>
        <v>42892</v>
      </c>
      <c r="B179" s="860" t="str">
        <f t="shared" si="25"/>
        <v>Year 1</v>
      </c>
    </row>
    <row r="180" spans="1:2" x14ac:dyDescent="0.2">
      <c r="A180" s="910">
        <f t="shared" si="26"/>
        <v>42893</v>
      </c>
      <c r="B180" s="860" t="str">
        <f t="shared" si="25"/>
        <v>Year 1</v>
      </c>
    </row>
    <row r="181" spans="1:2" x14ac:dyDescent="0.2">
      <c r="A181" s="910">
        <f t="shared" si="26"/>
        <v>42894</v>
      </c>
      <c r="B181" s="860" t="str">
        <f t="shared" si="25"/>
        <v>Year 1</v>
      </c>
    </row>
    <row r="182" spans="1:2" x14ac:dyDescent="0.2">
      <c r="A182" s="910">
        <f t="shared" si="26"/>
        <v>42895</v>
      </c>
      <c r="B182" s="860" t="str">
        <f t="shared" si="25"/>
        <v>Year 1</v>
      </c>
    </row>
    <row r="183" spans="1:2" x14ac:dyDescent="0.2">
      <c r="A183" s="910">
        <f t="shared" si="26"/>
        <v>42896</v>
      </c>
      <c r="B183" s="860" t="str">
        <f t="shared" si="25"/>
        <v>Year 1</v>
      </c>
    </row>
    <row r="184" spans="1:2" x14ac:dyDescent="0.2">
      <c r="A184" s="910">
        <f t="shared" si="26"/>
        <v>42897</v>
      </c>
      <c r="B184" s="860" t="str">
        <f t="shared" si="25"/>
        <v>Year 1</v>
      </c>
    </row>
    <row r="185" spans="1:2" x14ac:dyDescent="0.2">
      <c r="A185" s="910">
        <f t="shared" si="26"/>
        <v>42898</v>
      </c>
      <c r="B185" s="860" t="str">
        <f t="shared" si="25"/>
        <v>Year 1</v>
      </c>
    </row>
    <row r="186" spans="1:2" x14ac:dyDescent="0.2">
      <c r="A186" s="910">
        <f t="shared" si="26"/>
        <v>42899</v>
      </c>
      <c r="B186" s="860" t="str">
        <f t="shared" si="25"/>
        <v>Year 1</v>
      </c>
    </row>
    <row r="187" spans="1:2" x14ac:dyDescent="0.2">
      <c r="A187" s="910">
        <f t="shared" si="26"/>
        <v>42900</v>
      </c>
      <c r="B187" s="860" t="str">
        <f t="shared" si="25"/>
        <v>Year 1</v>
      </c>
    </row>
    <row r="188" spans="1:2" x14ac:dyDescent="0.2">
      <c r="A188" s="910">
        <f t="shared" si="26"/>
        <v>42901</v>
      </c>
      <c r="B188" s="860" t="str">
        <f t="shared" si="25"/>
        <v>Year 1</v>
      </c>
    </row>
    <row r="189" spans="1:2" x14ac:dyDescent="0.2">
      <c r="A189" s="910">
        <f t="shared" si="26"/>
        <v>42902</v>
      </c>
      <c r="B189" s="860" t="str">
        <f t="shared" si="25"/>
        <v>Year 1</v>
      </c>
    </row>
    <row r="190" spans="1:2" x14ac:dyDescent="0.2">
      <c r="A190" s="910">
        <f t="shared" si="26"/>
        <v>42903</v>
      </c>
      <c r="B190" s="860" t="str">
        <f t="shared" si="25"/>
        <v>Year 1</v>
      </c>
    </row>
    <row r="191" spans="1:2" x14ac:dyDescent="0.2">
      <c r="A191" s="910">
        <f t="shared" si="26"/>
        <v>42904</v>
      </c>
      <c r="B191" s="860" t="str">
        <f t="shared" si="25"/>
        <v>Year 1</v>
      </c>
    </row>
    <row r="192" spans="1:2" x14ac:dyDescent="0.2">
      <c r="A192" s="910">
        <f t="shared" si="26"/>
        <v>42905</v>
      </c>
      <c r="B192" s="860" t="str">
        <f t="shared" si="25"/>
        <v>Year 1</v>
      </c>
    </row>
    <row r="193" spans="1:2" x14ac:dyDescent="0.2">
      <c r="A193" s="910">
        <f t="shared" si="26"/>
        <v>42906</v>
      </c>
      <c r="B193" s="860" t="str">
        <f t="shared" si="25"/>
        <v>Year 1</v>
      </c>
    </row>
    <row r="194" spans="1:2" x14ac:dyDescent="0.2">
      <c r="A194" s="910">
        <f t="shared" si="26"/>
        <v>42907</v>
      </c>
      <c r="B194" s="860" t="str">
        <f t="shared" si="25"/>
        <v>Year 1</v>
      </c>
    </row>
    <row r="195" spans="1:2" x14ac:dyDescent="0.2">
      <c r="A195" s="910">
        <f t="shared" si="26"/>
        <v>42908</v>
      </c>
      <c r="B195" s="860" t="str">
        <f t="shared" si="25"/>
        <v>Year 1</v>
      </c>
    </row>
    <row r="196" spans="1:2" x14ac:dyDescent="0.2">
      <c r="A196" s="910">
        <f t="shared" si="26"/>
        <v>42909</v>
      </c>
      <c r="B196" s="860" t="str">
        <f t="shared" si="25"/>
        <v>Year 1</v>
      </c>
    </row>
    <row r="197" spans="1:2" x14ac:dyDescent="0.2">
      <c r="A197" s="910">
        <f t="shared" si="26"/>
        <v>42910</v>
      </c>
      <c r="B197" s="860" t="str">
        <f t="shared" si="25"/>
        <v>Year 1</v>
      </c>
    </row>
    <row r="198" spans="1:2" x14ac:dyDescent="0.2">
      <c r="A198" s="910">
        <f t="shared" si="26"/>
        <v>42911</v>
      </c>
      <c r="B198" s="860" t="str">
        <f t="shared" si="25"/>
        <v>Year 1</v>
      </c>
    </row>
    <row r="199" spans="1:2" x14ac:dyDescent="0.2">
      <c r="A199" s="910">
        <f t="shared" si="26"/>
        <v>42912</v>
      </c>
      <c r="B199" s="860" t="str">
        <f t="shared" si="25"/>
        <v>Year 1</v>
      </c>
    </row>
    <row r="200" spans="1:2" x14ac:dyDescent="0.2">
      <c r="A200" s="910">
        <f t="shared" si="26"/>
        <v>42913</v>
      </c>
      <c r="B200" s="860" t="str">
        <f t="shared" si="25"/>
        <v>Year 1</v>
      </c>
    </row>
    <row r="201" spans="1:2" x14ac:dyDescent="0.2">
      <c r="A201" s="910">
        <f t="shared" si="26"/>
        <v>42914</v>
      </c>
      <c r="B201" s="860" t="str">
        <f t="shared" si="25"/>
        <v>Year 1</v>
      </c>
    </row>
    <row r="202" spans="1:2" x14ac:dyDescent="0.2">
      <c r="A202" s="910">
        <f t="shared" si="26"/>
        <v>42915</v>
      </c>
      <c r="B202" s="860" t="str">
        <f t="shared" si="25"/>
        <v>Year 1</v>
      </c>
    </row>
    <row r="203" spans="1:2" x14ac:dyDescent="0.2">
      <c r="A203" s="910">
        <f t="shared" si="26"/>
        <v>42916</v>
      </c>
      <c r="B203" s="860" t="str">
        <f t="shared" si="25"/>
        <v>Year 1</v>
      </c>
    </row>
    <row r="204" spans="1:2" x14ac:dyDescent="0.2">
      <c r="A204" s="910">
        <f t="shared" si="26"/>
        <v>42917</v>
      </c>
      <c r="B204" s="860" t="str">
        <f t="shared" si="25"/>
        <v>Year 1</v>
      </c>
    </row>
    <row r="205" spans="1:2" x14ac:dyDescent="0.2">
      <c r="A205" s="910">
        <f t="shared" si="26"/>
        <v>42918</v>
      </c>
      <c r="B205" s="860" t="str">
        <f t="shared" si="25"/>
        <v>Year 1</v>
      </c>
    </row>
    <row r="206" spans="1:2" x14ac:dyDescent="0.2">
      <c r="A206" s="910">
        <f t="shared" si="26"/>
        <v>42919</v>
      </c>
      <c r="B206" s="860" t="str">
        <f t="shared" si="25"/>
        <v>Year 1</v>
      </c>
    </row>
    <row r="207" spans="1:2" x14ac:dyDescent="0.2">
      <c r="A207" s="910">
        <f t="shared" si="26"/>
        <v>42920</v>
      </c>
      <c r="B207" s="860" t="str">
        <f t="shared" si="25"/>
        <v>Year 1</v>
      </c>
    </row>
    <row r="208" spans="1:2" x14ac:dyDescent="0.2">
      <c r="A208" s="910">
        <f t="shared" si="26"/>
        <v>42921</v>
      </c>
      <c r="B208" s="860" t="str">
        <f t="shared" si="25"/>
        <v>Year 1</v>
      </c>
    </row>
    <row r="209" spans="1:2" x14ac:dyDescent="0.2">
      <c r="A209" s="910">
        <f t="shared" si="26"/>
        <v>42922</v>
      </c>
      <c r="B209" s="860" t="str">
        <f t="shared" si="25"/>
        <v>Year 1</v>
      </c>
    </row>
    <row r="210" spans="1:2" x14ac:dyDescent="0.2">
      <c r="A210" s="910">
        <f t="shared" si="26"/>
        <v>42923</v>
      </c>
      <c r="B210" s="860" t="str">
        <f t="shared" si="25"/>
        <v>Year 1</v>
      </c>
    </row>
    <row r="211" spans="1:2" x14ac:dyDescent="0.2">
      <c r="A211" s="910">
        <f t="shared" si="26"/>
        <v>42924</v>
      </c>
      <c r="B211" s="860" t="str">
        <f t="shared" si="25"/>
        <v>Year 1</v>
      </c>
    </row>
    <row r="212" spans="1:2" x14ac:dyDescent="0.2">
      <c r="A212" s="910">
        <f t="shared" si="26"/>
        <v>42925</v>
      </c>
      <c r="B212" s="860" t="str">
        <f t="shared" si="25"/>
        <v>Year 1</v>
      </c>
    </row>
    <row r="213" spans="1:2" x14ac:dyDescent="0.2">
      <c r="A213" s="910">
        <f t="shared" si="26"/>
        <v>42926</v>
      </c>
      <c r="B213" s="860" t="str">
        <f t="shared" si="25"/>
        <v>Year 1</v>
      </c>
    </row>
    <row r="214" spans="1:2" x14ac:dyDescent="0.2">
      <c r="A214" s="910">
        <f t="shared" si="26"/>
        <v>42927</v>
      </c>
      <c r="B214" s="860" t="str">
        <f t="shared" si="25"/>
        <v>Year 1</v>
      </c>
    </row>
    <row r="215" spans="1:2" x14ac:dyDescent="0.2">
      <c r="A215" s="910">
        <f t="shared" si="26"/>
        <v>42928</v>
      </c>
      <c r="B215" s="860" t="str">
        <f t="shared" si="25"/>
        <v>Year 1</v>
      </c>
    </row>
    <row r="216" spans="1:2" x14ac:dyDescent="0.2">
      <c r="A216" s="910">
        <f t="shared" si="26"/>
        <v>42929</v>
      </c>
      <c r="B216" s="860" t="str">
        <f t="shared" ref="B216:B279" si="27">IF(AND(DAY(A216)=DAY($B$8),MONTH(A216)=MONTH($B$8),YEAR(A216)-YEAR($B$8)&gt;-1),CONCATENATE("Year ",YEAR(A216)-YEAR($B$8)+1),B215)</f>
        <v>Year 1</v>
      </c>
    </row>
    <row r="217" spans="1:2" x14ac:dyDescent="0.2">
      <c r="A217" s="910">
        <f t="shared" ref="A217:A280" si="28">A216+1</f>
        <v>42930</v>
      </c>
      <c r="B217" s="860" t="str">
        <f t="shared" si="27"/>
        <v>Year 1</v>
      </c>
    </row>
    <row r="218" spans="1:2" x14ac:dyDescent="0.2">
      <c r="A218" s="910">
        <f t="shared" si="28"/>
        <v>42931</v>
      </c>
      <c r="B218" s="860" t="str">
        <f t="shared" si="27"/>
        <v>Year 1</v>
      </c>
    </row>
    <row r="219" spans="1:2" x14ac:dyDescent="0.2">
      <c r="A219" s="910">
        <f t="shared" si="28"/>
        <v>42932</v>
      </c>
      <c r="B219" s="860" t="str">
        <f t="shared" si="27"/>
        <v>Year 1</v>
      </c>
    </row>
    <row r="220" spans="1:2" x14ac:dyDescent="0.2">
      <c r="A220" s="910">
        <f t="shared" si="28"/>
        <v>42933</v>
      </c>
      <c r="B220" s="860" t="str">
        <f t="shared" si="27"/>
        <v>Year 1</v>
      </c>
    </row>
    <row r="221" spans="1:2" x14ac:dyDescent="0.2">
      <c r="A221" s="910">
        <f t="shared" si="28"/>
        <v>42934</v>
      </c>
      <c r="B221" s="860" t="str">
        <f t="shared" si="27"/>
        <v>Year 1</v>
      </c>
    </row>
    <row r="222" spans="1:2" x14ac:dyDescent="0.2">
      <c r="A222" s="910">
        <f t="shared" si="28"/>
        <v>42935</v>
      </c>
      <c r="B222" s="860" t="str">
        <f t="shared" si="27"/>
        <v>Year 1</v>
      </c>
    </row>
    <row r="223" spans="1:2" x14ac:dyDescent="0.2">
      <c r="A223" s="910">
        <f t="shared" si="28"/>
        <v>42936</v>
      </c>
      <c r="B223" s="860" t="str">
        <f t="shared" si="27"/>
        <v>Year 1</v>
      </c>
    </row>
    <row r="224" spans="1:2" x14ac:dyDescent="0.2">
      <c r="A224" s="910">
        <f t="shared" si="28"/>
        <v>42937</v>
      </c>
      <c r="B224" s="860" t="str">
        <f t="shared" si="27"/>
        <v>Year 1</v>
      </c>
    </row>
    <row r="225" spans="1:2" x14ac:dyDescent="0.2">
      <c r="A225" s="910">
        <f t="shared" si="28"/>
        <v>42938</v>
      </c>
      <c r="B225" s="860" t="str">
        <f t="shared" si="27"/>
        <v>Year 1</v>
      </c>
    </row>
    <row r="226" spans="1:2" x14ac:dyDescent="0.2">
      <c r="A226" s="910">
        <f t="shared" si="28"/>
        <v>42939</v>
      </c>
      <c r="B226" s="860" t="str">
        <f t="shared" si="27"/>
        <v>Year 1</v>
      </c>
    </row>
    <row r="227" spans="1:2" x14ac:dyDescent="0.2">
      <c r="A227" s="910">
        <f t="shared" si="28"/>
        <v>42940</v>
      </c>
      <c r="B227" s="860" t="str">
        <f t="shared" si="27"/>
        <v>Year 1</v>
      </c>
    </row>
    <row r="228" spans="1:2" x14ac:dyDescent="0.2">
      <c r="A228" s="910">
        <f t="shared" si="28"/>
        <v>42941</v>
      </c>
      <c r="B228" s="860" t="str">
        <f t="shared" si="27"/>
        <v>Year 1</v>
      </c>
    </row>
    <row r="229" spans="1:2" x14ac:dyDescent="0.2">
      <c r="A229" s="910">
        <f t="shared" si="28"/>
        <v>42942</v>
      </c>
      <c r="B229" s="860" t="str">
        <f t="shared" si="27"/>
        <v>Year 1</v>
      </c>
    </row>
    <row r="230" spans="1:2" x14ac:dyDescent="0.2">
      <c r="A230" s="910">
        <f t="shared" si="28"/>
        <v>42943</v>
      </c>
      <c r="B230" s="860" t="str">
        <f t="shared" si="27"/>
        <v>Year 1</v>
      </c>
    </row>
    <row r="231" spans="1:2" x14ac:dyDescent="0.2">
      <c r="A231" s="910">
        <f t="shared" si="28"/>
        <v>42944</v>
      </c>
      <c r="B231" s="860" t="str">
        <f t="shared" si="27"/>
        <v>Year 1</v>
      </c>
    </row>
    <row r="232" spans="1:2" x14ac:dyDescent="0.2">
      <c r="A232" s="910">
        <f t="shared" si="28"/>
        <v>42945</v>
      </c>
      <c r="B232" s="860" t="str">
        <f t="shared" si="27"/>
        <v>Year 1</v>
      </c>
    </row>
    <row r="233" spans="1:2" x14ac:dyDescent="0.2">
      <c r="A233" s="910">
        <f t="shared" si="28"/>
        <v>42946</v>
      </c>
      <c r="B233" s="860" t="str">
        <f t="shared" si="27"/>
        <v>Year 1</v>
      </c>
    </row>
    <row r="234" spans="1:2" x14ac:dyDescent="0.2">
      <c r="A234" s="910">
        <f t="shared" si="28"/>
        <v>42947</v>
      </c>
      <c r="B234" s="860" t="str">
        <f t="shared" si="27"/>
        <v>Year 1</v>
      </c>
    </row>
    <row r="235" spans="1:2" x14ac:dyDescent="0.2">
      <c r="A235" s="910">
        <f t="shared" si="28"/>
        <v>42948</v>
      </c>
      <c r="B235" s="860" t="str">
        <f t="shared" si="27"/>
        <v>Year 1</v>
      </c>
    </row>
    <row r="236" spans="1:2" x14ac:dyDescent="0.2">
      <c r="A236" s="910">
        <f t="shared" si="28"/>
        <v>42949</v>
      </c>
      <c r="B236" s="860" t="str">
        <f t="shared" si="27"/>
        <v>Year 1</v>
      </c>
    </row>
    <row r="237" spans="1:2" x14ac:dyDescent="0.2">
      <c r="A237" s="910">
        <f t="shared" si="28"/>
        <v>42950</v>
      </c>
      <c r="B237" s="860" t="str">
        <f t="shared" si="27"/>
        <v>Year 1</v>
      </c>
    </row>
    <row r="238" spans="1:2" x14ac:dyDescent="0.2">
      <c r="A238" s="910">
        <f t="shared" si="28"/>
        <v>42951</v>
      </c>
      <c r="B238" s="860" t="str">
        <f t="shared" si="27"/>
        <v>Year 1</v>
      </c>
    </row>
    <row r="239" spans="1:2" x14ac:dyDescent="0.2">
      <c r="A239" s="910">
        <f t="shared" si="28"/>
        <v>42952</v>
      </c>
      <c r="B239" s="860" t="str">
        <f t="shared" si="27"/>
        <v>Year 1</v>
      </c>
    </row>
    <row r="240" spans="1:2" x14ac:dyDescent="0.2">
      <c r="A240" s="910">
        <f t="shared" si="28"/>
        <v>42953</v>
      </c>
      <c r="B240" s="860" t="str">
        <f t="shared" si="27"/>
        <v>Year 1</v>
      </c>
    </row>
    <row r="241" spans="1:2" x14ac:dyDescent="0.2">
      <c r="A241" s="910">
        <f t="shared" si="28"/>
        <v>42954</v>
      </c>
      <c r="B241" s="860" t="str">
        <f t="shared" si="27"/>
        <v>Year 1</v>
      </c>
    </row>
    <row r="242" spans="1:2" x14ac:dyDescent="0.2">
      <c r="A242" s="910">
        <f t="shared" si="28"/>
        <v>42955</v>
      </c>
      <c r="B242" s="860" t="str">
        <f t="shared" si="27"/>
        <v>Year 1</v>
      </c>
    </row>
    <row r="243" spans="1:2" x14ac:dyDescent="0.2">
      <c r="A243" s="910">
        <f t="shared" si="28"/>
        <v>42956</v>
      </c>
      <c r="B243" s="860" t="str">
        <f t="shared" si="27"/>
        <v>Year 1</v>
      </c>
    </row>
    <row r="244" spans="1:2" x14ac:dyDescent="0.2">
      <c r="A244" s="910">
        <f t="shared" si="28"/>
        <v>42957</v>
      </c>
      <c r="B244" s="860" t="str">
        <f t="shared" si="27"/>
        <v>Year 1</v>
      </c>
    </row>
    <row r="245" spans="1:2" x14ac:dyDescent="0.2">
      <c r="A245" s="910">
        <f t="shared" si="28"/>
        <v>42958</v>
      </c>
      <c r="B245" s="860" t="str">
        <f t="shared" si="27"/>
        <v>Year 1</v>
      </c>
    </row>
    <row r="246" spans="1:2" x14ac:dyDescent="0.2">
      <c r="A246" s="910">
        <f t="shared" si="28"/>
        <v>42959</v>
      </c>
      <c r="B246" s="860" t="str">
        <f t="shared" si="27"/>
        <v>Year 1</v>
      </c>
    </row>
    <row r="247" spans="1:2" x14ac:dyDescent="0.2">
      <c r="A247" s="910">
        <f t="shared" si="28"/>
        <v>42960</v>
      </c>
      <c r="B247" s="860" t="str">
        <f t="shared" si="27"/>
        <v>Year 1</v>
      </c>
    </row>
    <row r="248" spans="1:2" x14ac:dyDescent="0.2">
      <c r="A248" s="910">
        <f t="shared" si="28"/>
        <v>42961</v>
      </c>
      <c r="B248" s="860" t="str">
        <f t="shared" si="27"/>
        <v>Year 1</v>
      </c>
    </row>
    <row r="249" spans="1:2" x14ac:dyDescent="0.2">
      <c r="A249" s="910">
        <f t="shared" si="28"/>
        <v>42962</v>
      </c>
      <c r="B249" s="860" t="str">
        <f t="shared" si="27"/>
        <v>Year 1</v>
      </c>
    </row>
    <row r="250" spans="1:2" x14ac:dyDescent="0.2">
      <c r="A250" s="910">
        <f t="shared" si="28"/>
        <v>42963</v>
      </c>
      <c r="B250" s="860" t="str">
        <f t="shared" si="27"/>
        <v>Year 1</v>
      </c>
    </row>
    <row r="251" spans="1:2" x14ac:dyDescent="0.2">
      <c r="A251" s="910">
        <f t="shared" si="28"/>
        <v>42964</v>
      </c>
      <c r="B251" s="860" t="str">
        <f t="shared" si="27"/>
        <v>Year 1</v>
      </c>
    </row>
    <row r="252" spans="1:2" x14ac:dyDescent="0.2">
      <c r="A252" s="910">
        <f t="shared" si="28"/>
        <v>42965</v>
      </c>
      <c r="B252" s="860" t="str">
        <f t="shared" si="27"/>
        <v>Year 1</v>
      </c>
    </row>
    <row r="253" spans="1:2" x14ac:dyDescent="0.2">
      <c r="A253" s="910">
        <f t="shared" si="28"/>
        <v>42966</v>
      </c>
      <c r="B253" s="860" t="str">
        <f t="shared" si="27"/>
        <v>Year 1</v>
      </c>
    </row>
    <row r="254" spans="1:2" x14ac:dyDescent="0.2">
      <c r="A254" s="910">
        <f t="shared" si="28"/>
        <v>42967</v>
      </c>
      <c r="B254" s="860" t="str">
        <f t="shared" si="27"/>
        <v>Year 1</v>
      </c>
    </row>
    <row r="255" spans="1:2" x14ac:dyDescent="0.2">
      <c r="A255" s="910">
        <f t="shared" si="28"/>
        <v>42968</v>
      </c>
      <c r="B255" s="860" t="str">
        <f t="shared" si="27"/>
        <v>Year 1</v>
      </c>
    </row>
    <row r="256" spans="1:2" x14ac:dyDescent="0.2">
      <c r="A256" s="910">
        <f t="shared" si="28"/>
        <v>42969</v>
      </c>
      <c r="B256" s="860" t="str">
        <f t="shared" si="27"/>
        <v>Year 1</v>
      </c>
    </row>
    <row r="257" spans="1:2" x14ac:dyDescent="0.2">
      <c r="A257" s="910">
        <f t="shared" si="28"/>
        <v>42970</v>
      </c>
      <c r="B257" s="860" t="str">
        <f t="shared" si="27"/>
        <v>Year 1</v>
      </c>
    </row>
    <row r="258" spans="1:2" x14ac:dyDescent="0.2">
      <c r="A258" s="910">
        <f t="shared" si="28"/>
        <v>42971</v>
      </c>
      <c r="B258" s="860" t="str">
        <f t="shared" si="27"/>
        <v>Year 1</v>
      </c>
    </row>
    <row r="259" spans="1:2" x14ac:dyDescent="0.2">
      <c r="A259" s="910">
        <f t="shared" si="28"/>
        <v>42972</v>
      </c>
      <c r="B259" s="860" t="str">
        <f t="shared" si="27"/>
        <v>Year 1</v>
      </c>
    </row>
    <row r="260" spans="1:2" x14ac:dyDescent="0.2">
      <c r="A260" s="910">
        <f t="shared" si="28"/>
        <v>42973</v>
      </c>
      <c r="B260" s="860" t="str">
        <f t="shared" si="27"/>
        <v>Year 1</v>
      </c>
    </row>
    <row r="261" spans="1:2" x14ac:dyDescent="0.2">
      <c r="A261" s="910">
        <f t="shared" si="28"/>
        <v>42974</v>
      </c>
      <c r="B261" s="860" t="str">
        <f t="shared" si="27"/>
        <v>Year 1</v>
      </c>
    </row>
    <row r="262" spans="1:2" x14ac:dyDescent="0.2">
      <c r="A262" s="910">
        <f t="shared" si="28"/>
        <v>42975</v>
      </c>
      <c r="B262" s="860" t="str">
        <f t="shared" si="27"/>
        <v>Year 1</v>
      </c>
    </row>
    <row r="263" spans="1:2" x14ac:dyDescent="0.2">
      <c r="A263" s="910">
        <f t="shared" si="28"/>
        <v>42976</v>
      </c>
      <c r="B263" s="860" t="str">
        <f t="shared" si="27"/>
        <v>Year 1</v>
      </c>
    </row>
    <row r="264" spans="1:2" x14ac:dyDescent="0.2">
      <c r="A264" s="910">
        <f t="shared" si="28"/>
        <v>42977</v>
      </c>
      <c r="B264" s="860" t="str">
        <f t="shared" si="27"/>
        <v>Year 1</v>
      </c>
    </row>
    <row r="265" spans="1:2" x14ac:dyDescent="0.2">
      <c r="A265" s="910">
        <f t="shared" si="28"/>
        <v>42978</v>
      </c>
      <c r="B265" s="860" t="str">
        <f t="shared" si="27"/>
        <v>Year 1</v>
      </c>
    </row>
    <row r="266" spans="1:2" x14ac:dyDescent="0.2">
      <c r="A266" s="910">
        <f t="shared" si="28"/>
        <v>42979</v>
      </c>
      <c r="B266" s="860" t="str">
        <f t="shared" si="27"/>
        <v>Year 1</v>
      </c>
    </row>
    <row r="267" spans="1:2" x14ac:dyDescent="0.2">
      <c r="A267" s="910">
        <f t="shared" si="28"/>
        <v>42980</v>
      </c>
      <c r="B267" s="860" t="str">
        <f t="shared" si="27"/>
        <v>Year 1</v>
      </c>
    </row>
    <row r="268" spans="1:2" x14ac:dyDescent="0.2">
      <c r="A268" s="910">
        <f t="shared" si="28"/>
        <v>42981</v>
      </c>
      <c r="B268" s="860" t="str">
        <f t="shared" si="27"/>
        <v>Year 1</v>
      </c>
    </row>
    <row r="269" spans="1:2" x14ac:dyDescent="0.2">
      <c r="A269" s="910">
        <f t="shared" si="28"/>
        <v>42982</v>
      </c>
      <c r="B269" s="860" t="str">
        <f t="shared" si="27"/>
        <v>Year 1</v>
      </c>
    </row>
    <row r="270" spans="1:2" x14ac:dyDescent="0.2">
      <c r="A270" s="910">
        <f t="shared" si="28"/>
        <v>42983</v>
      </c>
      <c r="B270" s="860" t="str">
        <f t="shared" si="27"/>
        <v>Year 1</v>
      </c>
    </row>
    <row r="271" spans="1:2" x14ac:dyDescent="0.2">
      <c r="A271" s="910">
        <f t="shared" si="28"/>
        <v>42984</v>
      </c>
      <c r="B271" s="860" t="str">
        <f t="shared" si="27"/>
        <v>Year 1</v>
      </c>
    </row>
    <row r="272" spans="1:2" x14ac:dyDescent="0.2">
      <c r="A272" s="910">
        <f t="shared" si="28"/>
        <v>42985</v>
      </c>
      <c r="B272" s="860" t="str">
        <f t="shared" si="27"/>
        <v>Year 1</v>
      </c>
    </row>
    <row r="273" spans="1:2" x14ac:dyDescent="0.2">
      <c r="A273" s="910">
        <f t="shared" si="28"/>
        <v>42986</v>
      </c>
      <c r="B273" s="860" t="str">
        <f t="shared" si="27"/>
        <v>Year 1</v>
      </c>
    </row>
    <row r="274" spans="1:2" x14ac:dyDescent="0.2">
      <c r="A274" s="910">
        <f t="shared" si="28"/>
        <v>42987</v>
      </c>
      <c r="B274" s="860" t="str">
        <f t="shared" si="27"/>
        <v>Year 1</v>
      </c>
    </row>
    <row r="275" spans="1:2" x14ac:dyDescent="0.2">
      <c r="A275" s="910">
        <f t="shared" si="28"/>
        <v>42988</v>
      </c>
      <c r="B275" s="860" t="str">
        <f t="shared" si="27"/>
        <v>Year 1</v>
      </c>
    </row>
    <row r="276" spans="1:2" x14ac:dyDescent="0.2">
      <c r="A276" s="910">
        <f t="shared" si="28"/>
        <v>42989</v>
      </c>
      <c r="B276" s="860" t="str">
        <f t="shared" si="27"/>
        <v>Year 1</v>
      </c>
    </row>
    <row r="277" spans="1:2" x14ac:dyDescent="0.2">
      <c r="A277" s="910">
        <f t="shared" si="28"/>
        <v>42990</v>
      </c>
      <c r="B277" s="860" t="str">
        <f t="shared" si="27"/>
        <v>Year 1</v>
      </c>
    </row>
    <row r="278" spans="1:2" x14ac:dyDescent="0.2">
      <c r="A278" s="910">
        <f t="shared" si="28"/>
        <v>42991</v>
      </c>
      <c r="B278" s="860" t="str">
        <f t="shared" si="27"/>
        <v>Year 1</v>
      </c>
    </row>
    <row r="279" spans="1:2" x14ac:dyDescent="0.2">
      <c r="A279" s="910">
        <f t="shared" si="28"/>
        <v>42992</v>
      </c>
      <c r="B279" s="860" t="str">
        <f t="shared" si="27"/>
        <v>Year 1</v>
      </c>
    </row>
    <row r="280" spans="1:2" x14ac:dyDescent="0.2">
      <c r="A280" s="910">
        <f t="shared" si="28"/>
        <v>42993</v>
      </c>
      <c r="B280" s="860" t="str">
        <f t="shared" ref="B280:B343" si="29">IF(AND(DAY(A280)=DAY($B$8),MONTH(A280)=MONTH($B$8),YEAR(A280)-YEAR($B$8)&gt;-1),CONCATENATE("Year ",YEAR(A280)-YEAR($B$8)+1),B279)</f>
        <v>Year 1</v>
      </c>
    </row>
    <row r="281" spans="1:2" x14ac:dyDescent="0.2">
      <c r="A281" s="910">
        <f t="shared" ref="A281:A344" si="30">A280+1</f>
        <v>42994</v>
      </c>
      <c r="B281" s="860" t="str">
        <f t="shared" si="29"/>
        <v>Year 1</v>
      </c>
    </row>
    <row r="282" spans="1:2" x14ac:dyDescent="0.2">
      <c r="A282" s="910">
        <f t="shared" si="30"/>
        <v>42995</v>
      </c>
      <c r="B282" s="860" t="str">
        <f t="shared" si="29"/>
        <v>Year 1</v>
      </c>
    </row>
    <row r="283" spans="1:2" x14ac:dyDescent="0.2">
      <c r="A283" s="910">
        <f t="shared" si="30"/>
        <v>42996</v>
      </c>
      <c r="B283" s="860" t="str">
        <f t="shared" si="29"/>
        <v>Year 1</v>
      </c>
    </row>
    <row r="284" spans="1:2" x14ac:dyDescent="0.2">
      <c r="A284" s="910">
        <f t="shared" si="30"/>
        <v>42997</v>
      </c>
      <c r="B284" s="860" t="str">
        <f t="shared" si="29"/>
        <v>Year 1</v>
      </c>
    </row>
    <row r="285" spans="1:2" x14ac:dyDescent="0.2">
      <c r="A285" s="910">
        <f t="shared" si="30"/>
        <v>42998</v>
      </c>
      <c r="B285" s="860" t="str">
        <f t="shared" si="29"/>
        <v>Year 1</v>
      </c>
    </row>
    <row r="286" spans="1:2" x14ac:dyDescent="0.2">
      <c r="A286" s="910">
        <f t="shared" si="30"/>
        <v>42999</v>
      </c>
      <c r="B286" s="860" t="str">
        <f t="shared" si="29"/>
        <v>Year 1</v>
      </c>
    </row>
    <row r="287" spans="1:2" x14ac:dyDescent="0.2">
      <c r="A287" s="910">
        <f t="shared" si="30"/>
        <v>43000</v>
      </c>
      <c r="B287" s="860" t="str">
        <f t="shared" si="29"/>
        <v>Year 1</v>
      </c>
    </row>
    <row r="288" spans="1:2" x14ac:dyDescent="0.2">
      <c r="A288" s="910">
        <f t="shared" si="30"/>
        <v>43001</v>
      </c>
      <c r="B288" s="860" t="str">
        <f t="shared" si="29"/>
        <v>Year 1</v>
      </c>
    </row>
    <row r="289" spans="1:2" x14ac:dyDescent="0.2">
      <c r="A289" s="910">
        <f t="shared" si="30"/>
        <v>43002</v>
      </c>
      <c r="B289" s="860" t="str">
        <f t="shared" si="29"/>
        <v>Year 1</v>
      </c>
    </row>
    <row r="290" spans="1:2" x14ac:dyDescent="0.2">
      <c r="A290" s="910">
        <f t="shared" si="30"/>
        <v>43003</v>
      </c>
      <c r="B290" s="860" t="str">
        <f t="shared" si="29"/>
        <v>Year 1</v>
      </c>
    </row>
    <row r="291" spans="1:2" x14ac:dyDescent="0.2">
      <c r="A291" s="910">
        <f t="shared" si="30"/>
        <v>43004</v>
      </c>
      <c r="B291" s="860" t="str">
        <f t="shared" si="29"/>
        <v>Year 1</v>
      </c>
    </row>
    <row r="292" spans="1:2" x14ac:dyDescent="0.2">
      <c r="A292" s="910">
        <f t="shared" si="30"/>
        <v>43005</v>
      </c>
      <c r="B292" s="860" t="str">
        <f t="shared" si="29"/>
        <v>Year 1</v>
      </c>
    </row>
    <row r="293" spans="1:2" x14ac:dyDescent="0.2">
      <c r="A293" s="910">
        <f t="shared" si="30"/>
        <v>43006</v>
      </c>
      <c r="B293" s="860" t="str">
        <f t="shared" si="29"/>
        <v>Year 1</v>
      </c>
    </row>
    <row r="294" spans="1:2" x14ac:dyDescent="0.2">
      <c r="A294" s="910">
        <f t="shared" si="30"/>
        <v>43007</v>
      </c>
      <c r="B294" s="860" t="str">
        <f t="shared" si="29"/>
        <v>Year 1</v>
      </c>
    </row>
    <row r="295" spans="1:2" x14ac:dyDescent="0.2">
      <c r="A295" s="910">
        <f t="shared" si="30"/>
        <v>43008</v>
      </c>
      <c r="B295" s="860" t="str">
        <f t="shared" si="29"/>
        <v>Year 1</v>
      </c>
    </row>
    <row r="296" spans="1:2" x14ac:dyDescent="0.2">
      <c r="A296" s="910">
        <f t="shared" si="30"/>
        <v>43009</v>
      </c>
      <c r="B296" s="860" t="str">
        <f t="shared" si="29"/>
        <v>Year 1</v>
      </c>
    </row>
    <row r="297" spans="1:2" x14ac:dyDescent="0.2">
      <c r="A297" s="910">
        <f t="shared" si="30"/>
        <v>43010</v>
      </c>
      <c r="B297" s="860" t="str">
        <f t="shared" si="29"/>
        <v>Year 1</v>
      </c>
    </row>
    <row r="298" spans="1:2" x14ac:dyDescent="0.2">
      <c r="A298" s="910">
        <f t="shared" si="30"/>
        <v>43011</v>
      </c>
      <c r="B298" s="860" t="str">
        <f t="shared" si="29"/>
        <v>Year 1</v>
      </c>
    </row>
    <row r="299" spans="1:2" x14ac:dyDescent="0.2">
      <c r="A299" s="910">
        <f t="shared" si="30"/>
        <v>43012</v>
      </c>
      <c r="B299" s="860" t="str">
        <f t="shared" si="29"/>
        <v>Year 1</v>
      </c>
    </row>
    <row r="300" spans="1:2" x14ac:dyDescent="0.2">
      <c r="A300" s="910">
        <f t="shared" si="30"/>
        <v>43013</v>
      </c>
      <c r="B300" s="860" t="str">
        <f t="shared" si="29"/>
        <v>Year 1</v>
      </c>
    </row>
    <row r="301" spans="1:2" x14ac:dyDescent="0.2">
      <c r="A301" s="910">
        <f t="shared" si="30"/>
        <v>43014</v>
      </c>
      <c r="B301" s="860" t="str">
        <f t="shared" si="29"/>
        <v>Year 1</v>
      </c>
    </row>
    <row r="302" spans="1:2" x14ac:dyDescent="0.2">
      <c r="A302" s="910">
        <f t="shared" si="30"/>
        <v>43015</v>
      </c>
      <c r="B302" s="860" t="str">
        <f t="shared" si="29"/>
        <v>Year 1</v>
      </c>
    </row>
    <row r="303" spans="1:2" x14ac:dyDescent="0.2">
      <c r="A303" s="910">
        <f t="shared" si="30"/>
        <v>43016</v>
      </c>
      <c r="B303" s="860" t="str">
        <f t="shared" si="29"/>
        <v>Year 1</v>
      </c>
    </row>
    <row r="304" spans="1:2" x14ac:dyDescent="0.2">
      <c r="A304" s="910">
        <f t="shared" si="30"/>
        <v>43017</v>
      </c>
      <c r="B304" s="860" t="str">
        <f t="shared" si="29"/>
        <v>Year 1</v>
      </c>
    </row>
    <row r="305" spans="1:2" x14ac:dyDescent="0.2">
      <c r="A305" s="910">
        <f t="shared" si="30"/>
        <v>43018</v>
      </c>
      <c r="B305" s="860" t="str">
        <f t="shared" si="29"/>
        <v>Year 1</v>
      </c>
    </row>
    <row r="306" spans="1:2" x14ac:dyDescent="0.2">
      <c r="A306" s="910">
        <f t="shared" si="30"/>
        <v>43019</v>
      </c>
      <c r="B306" s="860" t="str">
        <f t="shared" si="29"/>
        <v>Year 1</v>
      </c>
    </row>
    <row r="307" spans="1:2" x14ac:dyDescent="0.2">
      <c r="A307" s="910">
        <f t="shared" si="30"/>
        <v>43020</v>
      </c>
      <c r="B307" s="860" t="str">
        <f t="shared" si="29"/>
        <v>Year 1</v>
      </c>
    </row>
    <row r="308" spans="1:2" x14ac:dyDescent="0.2">
      <c r="A308" s="910">
        <f t="shared" si="30"/>
        <v>43021</v>
      </c>
      <c r="B308" s="860" t="str">
        <f t="shared" si="29"/>
        <v>Year 1</v>
      </c>
    </row>
    <row r="309" spans="1:2" x14ac:dyDescent="0.2">
      <c r="A309" s="910">
        <f t="shared" si="30"/>
        <v>43022</v>
      </c>
      <c r="B309" s="860" t="str">
        <f t="shared" si="29"/>
        <v>Year 1</v>
      </c>
    </row>
    <row r="310" spans="1:2" x14ac:dyDescent="0.2">
      <c r="A310" s="910">
        <f t="shared" si="30"/>
        <v>43023</v>
      </c>
      <c r="B310" s="860" t="str">
        <f t="shared" si="29"/>
        <v>Year 1</v>
      </c>
    </row>
    <row r="311" spans="1:2" x14ac:dyDescent="0.2">
      <c r="A311" s="910">
        <f t="shared" si="30"/>
        <v>43024</v>
      </c>
      <c r="B311" s="860" t="str">
        <f t="shared" si="29"/>
        <v>Year 1</v>
      </c>
    </row>
    <row r="312" spans="1:2" x14ac:dyDescent="0.2">
      <c r="A312" s="910">
        <f t="shared" si="30"/>
        <v>43025</v>
      </c>
      <c r="B312" s="860" t="str">
        <f t="shared" si="29"/>
        <v>Year 1</v>
      </c>
    </row>
    <row r="313" spans="1:2" x14ac:dyDescent="0.2">
      <c r="A313" s="910">
        <f t="shared" si="30"/>
        <v>43026</v>
      </c>
      <c r="B313" s="860" t="str">
        <f t="shared" si="29"/>
        <v>Year 1</v>
      </c>
    </row>
    <row r="314" spans="1:2" x14ac:dyDescent="0.2">
      <c r="A314" s="910">
        <f t="shared" si="30"/>
        <v>43027</v>
      </c>
      <c r="B314" s="860" t="str">
        <f t="shared" si="29"/>
        <v>Year 1</v>
      </c>
    </row>
    <row r="315" spans="1:2" x14ac:dyDescent="0.2">
      <c r="A315" s="910">
        <f t="shared" si="30"/>
        <v>43028</v>
      </c>
      <c r="B315" s="860" t="str">
        <f t="shared" si="29"/>
        <v>Year 1</v>
      </c>
    </row>
    <row r="316" spans="1:2" x14ac:dyDescent="0.2">
      <c r="A316" s="910">
        <f t="shared" si="30"/>
        <v>43029</v>
      </c>
      <c r="B316" s="860" t="str">
        <f t="shared" si="29"/>
        <v>Year 1</v>
      </c>
    </row>
    <row r="317" spans="1:2" x14ac:dyDescent="0.2">
      <c r="A317" s="910">
        <f t="shared" si="30"/>
        <v>43030</v>
      </c>
      <c r="B317" s="860" t="str">
        <f t="shared" si="29"/>
        <v>Year 1</v>
      </c>
    </row>
    <row r="318" spans="1:2" x14ac:dyDescent="0.2">
      <c r="A318" s="910">
        <f t="shared" si="30"/>
        <v>43031</v>
      </c>
      <c r="B318" s="860" t="str">
        <f t="shared" si="29"/>
        <v>Year 1</v>
      </c>
    </row>
    <row r="319" spans="1:2" x14ac:dyDescent="0.2">
      <c r="A319" s="910">
        <f t="shared" si="30"/>
        <v>43032</v>
      </c>
      <c r="B319" s="860" t="str">
        <f t="shared" si="29"/>
        <v>Year 1</v>
      </c>
    </row>
    <row r="320" spans="1:2" x14ac:dyDescent="0.2">
      <c r="A320" s="910">
        <f t="shared" si="30"/>
        <v>43033</v>
      </c>
      <c r="B320" s="860" t="str">
        <f t="shared" si="29"/>
        <v>Year 1</v>
      </c>
    </row>
    <row r="321" spans="1:2" x14ac:dyDescent="0.2">
      <c r="A321" s="910">
        <f t="shared" si="30"/>
        <v>43034</v>
      </c>
      <c r="B321" s="860" t="str">
        <f t="shared" si="29"/>
        <v>Year 1</v>
      </c>
    </row>
    <row r="322" spans="1:2" x14ac:dyDescent="0.2">
      <c r="A322" s="910">
        <f t="shared" si="30"/>
        <v>43035</v>
      </c>
      <c r="B322" s="860" t="str">
        <f t="shared" si="29"/>
        <v>Year 1</v>
      </c>
    </row>
    <row r="323" spans="1:2" x14ac:dyDescent="0.2">
      <c r="A323" s="910">
        <f t="shared" si="30"/>
        <v>43036</v>
      </c>
      <c r="B323" s="860" t="str">
        <f t="shared" si="29"/>
        <v>Year 1</v>
      </c>
    </row>
    <row r="324" spans="1:2" x14ac:dyDescent="0.2">
      <c r="A324" s="910">
        <f t="shared" si="30"/>
        <v>43037</v>
      </c>
      <c r="B324" s="860" t="str">
        <f t="shared" si="29"/>
        <v>Year 1</v>
      </c>
    </row>
    <row r="325" spans="1:2" x14ac:dyDescent="0.2">
      <c r="A325" s="910">
        <f t="shared" si="30"/>
        <v>43038</v>
      </c>
      <c r="B325" s="860" t="str">
        <f t="shared" si="29"/>
        <v>Year 1</v>
      </c>
    </row>
    <row r="326" spans="1:2" x14ac:dyDescent="0.2">
      <c r="A326" s="910">
        <f t="shared" si="30"/>
        <v>43039</v>
      </c>
      <c r="B326" s="860" t="str">
        <f t="shared" si="29"/>
        <v>Year 1</v>
      </c>
    </row>
    <row r="327" spans="1:2" x14ac:dyDescent="0.2">
      <c r="A327" s="910">
        <f t="shared" si="30"/>
        <v>43040</v>
      </c>
      <c r="B327" s="860" t="str">
        <f t="shared" si="29"/>
        <v>Year 1</v>
      </c>
    </row>
    <row r="328" spans="1:2" x14ac:dyDescent="0.2">
      <c r="A328" s="910">
        <f t="shared" si="30"/>
        <v>43041</v>
      </c>
      <c r="B328" s="860" t="str">
        <f t="shared" si="29"/>
        <v>Year 1</v>
      </c>
    </row>
    <row r="329" spans="1:2" x14ac:dyDescent="0.2">
      <c r="A329" s="910">
        <f t="shared" si="30"/>
        <v>43042</v>
      </c>
      <c r="B329" s="860" t="str">
        <f t="shared" si="29"/>
        <v>Year 1</v>
      </c>
    </row>
    <row r="330" spans="1:2" x14ac:dyDescent="0.2">
      <c r="A330" s="910">
        <f t="shared" si="30"/>
        <v>43043</v>
      </c>
      <c r="B330" s="860" t="str">
        <f t="shared" si="29"/>
        <v>Year 1</v>
      </c>
    </row>
    <row r="331" spans="1:2" x14ac:dyDescent="0.2">
      <c r="A331" s="910">
        <f t="shared" si="30"/>
        <v>43044</v>
      </c>
      <c r="B331" s="860" t="str">
        <f t="shared" si="29"/>
        <v>Year 1</v>
      </c>
    </row>
    <row r="332" spans="1:2" x14ac:dyDescent="0.2">
      <c r="A332" s="910">
        <f t="shared" si="30"/>
        <v>43045</v>
      </c>
      <c r="B332" s="860" t="str">
        <f t="shared" si="29"/>
        <v>Year 1</v>
      </c>
    </row>
    <row r="333" spans="1:2" x14ac:dyDescent="0.2">
      <c r="A333" s="910">
        <f t="shared" si="30"/>
        <v>43046</v>
      </c>
      <c r="B333" s="860" t="str">
        <f t="shared" si="29"/>
        <v>Year 1</v>
      </c>
    </row>
    <row r="334" spans="1:2" x14ac:dyDescent="0.2">
      <c r="A334" s="910">
        <f t="shared" si="30"/>
        <v>43047</v>
      </c>
      <c r="B334" s="860" t="str">
        <f t="shared" si="29"/>
        <v>Year 1</v>
      </c>
    </row>
    <row r="335" spans="1:2" x14ac:dyDescent="0.2">
      <c r="A335" s="910">
        <f t="shared" si="30"/>
        <v>43048</v>
      </c>
      <c r="B335" s="860" t="str">
        <f t="shared" si="29"/>
        <v>Year 1</v>
      </c>
    </row>
    <row r="336" spans="1:2" x14ac:dyDescent="0.2">
      <c r="A336" s="910">
        <f t="shared" si="30"/>
        <v>43049</v>
      </c>
      <c r="B336" s="860" t="str">
        <f t="shared" si="29"/>
        <v>Year 1</v>
      </c>
    </row>
    <row r="337" spans="1:2" x14ac:dyDescent="0.2">
      <c r="A337" s="910">
        <f t="shared" si="30"/>
        <v>43050</v>
      </c>
      <c r="B337" s="860" t="str">
        <f t="shared" si="29"/>
        <v>Year 1</v>
      </c>
    </row>
    <row r="338" spans="1:2" x14ac:dyDescent="0.2">
      <c r="A338" s="910">
        <f t="shared" si="30"/>
        <v>43051</v>
      </c>
      <c r="B338" s="860" t="str">
        <f t="shared" si="29"/>
        <v>Year 1</v>
      </c>
    </row>
    <row r="339" spans="1:2" x14ac:dyDescent="0.2">
      <c r="A339" s="910">
        <f t="shared" si="30"/>
        <v>43052</v>
      </c>
      <c r="B339" s="860" t="str">
        <f t="shared" si="29"/>
        <v>Year 1</v>
      </c>
    </row>
    <row r="340" spans="1:2" x14ac:dyDescent="0.2">
      <c r="A340" s="910">
        <f t="shared" si="30"/>
        <v>43053</v>
      </c>
      <c r="B340" s="860" t="str">
        <f t="shared" si="29"/>
        <v>Year 1</v>
      </c>
    </row>
    <row r="341" spans="1:2" x14ac:dyDescent="0.2">
      <c r="A341" s="910">
        <f t="shared" si="30"/>
        <v>43054</v>
      </c>
      <c r="B341" s="860" t="str">
        <f t="shared" si="29"/>
        <v>Year 1</v>
      </c>
    </row>
    <row r="342" spans="1:2" x14ac:dyDescent="0.2">
      <c r="A342" s="910">
        <f t="shared" si="30"/>
        <v>43055</v>
      </c>
      <c r="B342" s="860" t="str">
        <f t="shared" si="29"/>
        <v>Year 1</v>
      </c>
    </row>
    <row r="343" spans="1:2" x14ac:dyDescent="0.2">
      <c r="A343" s="910">
        <f t="shared" si="30"/>
        <v>43056</v>
      </c>
      <c r="B343" s="860" t="str">
        <f t="shared" si="29"/>
        <v>Year 1</v>
      </c>
    </row>
    <row r="344" spans="1:2" x14ac:dyDescent="0.2">
      <c r="A344" s="910">
        <f t="shared" si="30"/>
        <v>43057</v>
      </c>
      <c r="B344" s="860" t="str">
        <f t="shared" ref="B344:B407" si="31">IF(AND(DAY(A344)=DAY($B$8),MONTH(A344)=MONTH($B$8),YEAR(A344)-YEAR($B$8)&gt;-1),CONCATENATE("Year ",YEAR(A344)-YEAR($B$8)+1),B343)</f>
        <v>Year 1</v>
      </c>
    </row>
    <row r="345" spans="1:2" x14ac:dyDescent="0.2">
      <c r="A345" s="910">
        <f t="shared" ref="A345:A408" si="32">A344+1</f>
        <v>43058</v>
      </c>
      <c r="B345" s="860" t="str">
        <f t="shared" si="31"/>
        <v>Year 1</v>
      </c>
    </row>
    <row r="346" spans="1:2" x14ac:dyDescent="0.2">
      <c r="A346" s="910">
        <f t="shared" si="32"/>
        <v>43059</v>
      </c>
      <c r="B346" s="860" t="str">
        <f t="shared" si="31"/>
        <v>Year 1</v>
      </c>
    </row>
    <row r="347" spans="1:2" x14ac:dyDescent="0.2">
      <c r="A347" s="910">
        <f t="shared" si="32"/>
        <v>43060</v>
      </c>
      <c r="B347" s="860" t="str">
        <f t="shared" si="31"/>
        <v>Year 1</v>
      </c>
    </row>
    <row r="348" spans="1:2" x14ac:dyDescent="0.2">
      <c r="A348" s="910">
        <f t="shared" si="32"/>
        <v>43061</v>
      </c>
      <c r="B348" s="860" t="str">
        <f t="shared" si="31"/>
        <v>Year 1</v>
      </c>
    </row>
    <row r="349" spans="1:2" x14ac:dyDescent="0.2">
      <c r="A349" s="910">
        <f t="shared" si="32"/>
        <v>43062</v>
      </c>
      <c r="B349" s="860" t="str">
        <f t="shared" si="31"/>
        <v>Year 1</v>
      </c>
    </row>
    <row r="350" spans="1:2" x14ac:dyDescent="0.2">
      <c r="A350" s="910">
        <f t="shared" si="32"/>
        <v>43063</v>
      </c>
      <c r="B350" s="860" t="str">
        <f t="shared" si="31"/>
        <v>Year 1</v>
      </c>
    </row>
    <row r="351" spans="1:2" x14ac:dyDescent="0.2">
      <c r="A351" s="910">
        <f t="shared" si="32"/>
        <v>43064</v>
      </c>
      <c r="B351" s="860" t="str">
        <f t="shared" si="31"/>
        <v>Year 1</v>
      </c>
    </row>
    <row r="352" spans="1:2" x14ac:dyDescent="0.2">
      <c r="A352" s="910">
        <f t="shared" si="32"/>
        <v>43065</v>
      </c>
      <c r="B352" s="860" t="str">
        <f t="shared" si="31"/>
        <v>Year 1</v>
      </c>
    </row>
    <row r="353" spans="1:2" x14ac:dyDescent="0.2">
      <c r="A353" s="910">
        <f t="shared" si="32"/>
        <v>43066</v>
      </c>
      <c r="B353" s="860" t="str">
        <f t="shared" si="31"/>
        <v>Year 1</v>
      </c>
    </row>
    <row r="354" spans="1:2" x14ac:dyDescent="0.2">
      <c r="A354" s="910">
        <f t="shared" si="32"/>
        <v>43067</v>
      </c>
      <c r="B354" s="860" t="str">
        <f t="shared" si="31"/>
        <v>Year 1</v>
      </c>
    </row>
    <row r="355" spans="1:2" x14ac:dyDescent="0.2">
      <c r="A355" s="910">
        <f t="shared" si="32"/>
        <v>43068</v>
      </c>
      <c r="B355" s="860" t="str">
        <f t="shared" si="31"/>
        <v>Year 1</v>
      </c>
    </row>
    <row r="356" spans="1:2" x14ac:dyDescent="0.2">
      <c r="A356" s="910">
        <f t="shared" si="32"/>
        <v>43069</v>
      </c>
      <c r="B356" s="860" t="str">
        <f t="shared" si="31"/>
        <v>Year 1</v>
      </c>
    </row>
    <row r="357" spans="1:2" x14ac:dyDescent="0.2">
      <c r="A357" s="910">
        <f t="shared" si="32"/>
        <v>43070</v>
      </c>
      <c r="B357" s="860" t="str">
        <f t="shared" si="31"/>
        <v>Year 1</v>
      </c>
    </row>
    <row r="358" spans="1:2" x14ac:dyDescent="0.2">
      <c r="A358" s="910">
        <f t="shared" si="32"/>
        <v>43071</v>
      </c>
      <c r="B358" s="860" t="str">
        <f t="shared" si="31"/>
        <v>Year 1</v>
      </c>
    </row>
    <row r="359" spans="1:2" x14ac:dyDescent="0.2">
      <c r="A359" s="910">
        <f t="shared" si="32"/>
        <v>43072</v>
      </c>
      <c r="B359" s="860" t="str">
        <f t="shared" si="31"/>
        <v>Year 1</v>
      </c>
    </row>
    <row r="360" spans="1:2" x14ac:dyDescent="0.2">
      <c r="A360" s="910">
        <f t="shared" si="32"/>
        <v>43073</v>
      </c>
      <c r="B360" s="860" t="str">
        <f t="shared" si="31"/>
        <v>Year 1</v>
      </c>
    </row>
    <row r="361" spans="1:2" x14ac:dyDescent="0.2">
      <c r="A361" s="910">
        <f t="shared" si="32"/>
        <v>43074</v>
      </c>
      <c r="B361" s="860" t="str">
        <f t="shared" si="31"/>
        <v>Year 1</v>
      </c>
    </row>
    <row r="362" spans="1:2" x14ac:dyDescent="0.2">
      <c r="A362" s="910">
        <f t="shared" si="32"/>
        <v>43075</v>
      </c>
      <c r="B362" s="860" t="str">
        <f t="shared" si="31"/>
        <v>Year 1</v>
      </c>
    </row>
    <row r="363" spans="1:2" x14ac:dyDescent="0.2">
      <c r="A363" s="910">
        <f t="shared" si="32"/>
        <v>43076</v>
      </c>
      <c r="B363" s="860" t="str">
        <f t="shared" si="31"/>
        <v>Year 1</v>
      </c>
    </row>
    <row r="364" spans="1:2" x14ac:dyDescent="0.2">
      <c r="A364" s="910">
        <f t="shared" si="32"/>
        <v>43077</v>
      </c>
      <c r="B364" s="860" t="str">
        <f t="shared" si="31"/>
        <v>Year 1</v>
      </c>
    </row>
    <row r="365" spans="1:2" x14ac:dyDescent="0.2">
      <c r="A365" s="910">
        <f t="shared" si="32"/>
        <v>43078</v>
      </c>
      <c r="B365" s="860" t="str">
        <f t="shared" si="31"/>
        <v>Year 1</v>
      </c>
    </row>
    <row r="366" spans="1:2" x14ac:dyDescent="0.2">
      <c r="A366" s="910">
        <f t="shared" si="32"/>
        <v>43079</v>
      </c>
      <c r="B366" s="860" t="str">
        <f t="shared" si="31"/>
        <v>Year 1</v>
      </c>
    </row>
    <row r="367" spans="1:2" x14ac:dyDescent="0.2">
      <c r="A367" s="910">
        <f t="shared" si="32"/>
        <v>43080</v>
      </c>
      <c r="B367" s="860" t="str">
        <f t="shared" si="31"/>
        <v>Year 1</v>
      </c>
    </row>
    <row r="368" spans="1:2" x14ac:dyDescent="0.2">
      <c r="A368" s="910">
        <f t="shared" si="32"/>
        <v>43081</v>
      </c>
      <c r="B368" s="860" t="str">
        <f t="shared" si="31"/>
        <v>Year 1</v>
      </c>
    </row>
    <row r="369" spans="1:2" x14ac:dyDescent="0.2">
      <c r="A369" s="910">
        <f t="shared" si="32"/>
        <v>43082</v>
      </c>
      <c r="B369" s="860" t="str">
        <f t="shared" si="31"/>
        <v>Year 1</v>
      </c>
    </row>
    <row r="370" spans="1:2" x14ac:dyDescent="0.2">
      <c r="A370" s="910">
        <f t="shared" si="32"/>
        <v>43083</v>
      </c>
      <c r="B370" s="860" t="str">
        <f t="shared" si="31"/>
        <v>Year 1</v>
      </c>
    </row>
    <row r="371" spans="1:2" x14ac:dyDescent="0.2">
      <c r="A371" s="910">
        <f t="shared" si="32"/>
        <v>43084</v>
      </c>
      <c r="B371" s="860" t="str">
        <f t="shared" si="31"/>
        <v>Year 1</v>
      </c>
    </row>
    <row r="372" spans="1:2" x14ac:dyDescent="0.2">
      <c r="A372" s="910">
        <f t="shared" si="32"/>
        <v>43085</v>
      </c>
      <c r="B372" s="860" t="str">
        <f t="shared" si="31"/>
        <v>Year 1</v>
      </c>
    </row>
    <row r="373" spans="1:2" x14ac:dyDescent="0.2">
      <c r="A373" s="910">
        <f t="shared" si="32"/>
        <v>43086</v>
      </c>
      <c r="B373" s="860" t="str">
        <f t="shared" si="31"/>
        <v>Year 1</v>
      </c>
    </row>
    <row r="374" spans="1:2" x14ac:dyDescent="0.2">
      <c r="A374" s="910">
        <f t="shared" si="32"/>
        <v>43087</v>
      </c>
      <c r="B374" s="860" t="str">
        <f t="shared" si="31"/>
        <v>Year 1</v>
      </c>
    </row>
    <row r="375" spans="1:2" x14ac:dyDescent="0.2">
      <c r="A375" s="910">
        <f t="shared" si="32"/>
        <v>43088</v>
      </c>
      <c r="B375" s="860" t="str">
        <f t="shared" si="31"/>
        <v>Year 1</v>
      </c>
    </row>
    <row r="376" spans="1:2" x14ac:dyDescent="0.2">
      <c r="A376" s="910">
        <f t="shared" si="32"/>
        <v>43089</v>
      </c>
      <c r="B376" s="860" t="str">
        <f t="shared" si="31"/>
        <v>Year 1</v>
      </c>
    </row>
    <row r="377" spans="1:2" x14ac:dyDescent="0.2">
      <c r="A377" s="910">
        <f t="shared" si="32"/>
        <v>43090</v>
      </c>
      <c r="B377" s="860" t="str">
        <f t="shared" si="31"/>
        <v>Year 1</v>
      </c>
    </row>
    <row r="378" spans="1:2" x14ac:dyDescent="0.2">
      <c r="A378" s="910">
        <f t="shared" si="32"/>
        <v>43091</v>
      </c>
      <c r="B378" s="860" t="str">
        <f t="shared" si="31"/>
        <v>Year 1</v>
      </c>
    </row>
    <row r="379" spans="1:2" x14ac:dyDescent="0.2">
      <c r="A379" s="910">
        <f t="shared" si="32"/>
        <v>43092</v>
      </c>
      <c r="B379" s="860" t="str">
        <f t="shared" si="31"/>
        <v>Year 1</v>
      </c>
    </row>
    <row r="380" spans="1:2" x14ac:dyDescent="0.2">
      <c r="A380" s="910">
        <f t="shared" si="32"/>
        <v>43093</v>
      </c>
      <c r="B380" s="860" t="str">
        <f t="shared" si="31"/>
        <v>Year 1</v>
      </c>
    </row>
    <row r="381" spans="1:2" x14ac:dyDescent="0.2">
      <c r="A381" s="910">
        <f t="shared" si="32"/>
        <v>43094</v>
      </c>
      <c r="B381" s="860" t="str">
        <f t="shared" si="31"/>
        <v>Year 1</v>
      </c>
    </row>
    <row r="382" spans="1:2" x14ac:dyDescent="0.2">
      <c r="A382" s="910">
        <f t="shared" si="32"/>
        <v>43095</v>
      </c>
      <c r="B382" s="860" t="str">
        <f t="shared" si="31"/>
        <v>Year 1</v>
      </c>
    </row>
    <row r="383" spans="1:2" x14ac:dyDescent="0.2">
      <c r="A383" s="910">
        <f t="shared" si="32"/>
        <v>43096</v>
      </c>
      <c r="B383" s="860" t="str">
        <f t="shared" si="31"/>
        <v>Year 1</v>
      </c>
    </row>
    <row r="384" spans="1:2" x14ac:dyDescent="0.2">
      <c r="A384" s="910">
        <f t="shared" si="32"/>
        <v>43097</v>
      </c>
      <c r="B384" s="860" t="str">
        <f t="shared" si="31"/>
        <v>Year 1</v>
      </c>
    </row>
    <row r="385" spans="1:2" x14ac:dyDescent="0.2">
      <c r="A385" s="910">
        <f t="shared" si="32"/>
        <v>43098</v>
      </c>
      <c r="B385" s="860" t="str">
        <f t="shared" si="31"/>
        <v>Year 1</v>
      </c>
    </row>
    <row r="386" spans="1:2" x14ac:dyDescent="0.2">
      <c r="A386" s="910">
        <f t="shared" si="32"/>
        <v>43099</v>
      </c>
      <c r="B386" s="860" t="str">
        <f t="shared" si="31"/>
        <v>Year 1</v>
      </c>
    </row>
    <row r="387" spans="1:2" x14ac:dyDescent="0.2">
      <c r="A387" s="910">
        <f t="shared" si="32"/>
        <v>43100</v>
      </c>
      <c r="B387" s="860" t="str">
        <f t="shared" si="31"/>
        <v>Year 1</v>
      </c>
    </row>
    <row r="388" spans="1:2" x14ac:dyDescent="0.2">
      <c r="A388" s="910">
        <f t="shared" si="32"/>
        <v>43101</v>
      </c>
      <c r="B388" s="860" t="str">
        <f t="shared" si="31"/>
        <v>Year 2</v>
      </c>
    </row>
    <row r="389" spans="1:2" x14ac:dyDescent="0.2">
      <c r="A389" s="910">
        <f t="shared" si="32"/>
        <v>43102</v>
      </c>
      <c r="B389" s="860" t="str">
        <f t="shared" si="31"/>
        <v>Year 2</v>
      </c>
    </row>
    <row r="390" spans="1:2" x14ac:dyDescent="0.2">
      <c r="A390" s="910">
        <f t="shared" si="32"/>
        <v>43103</v>
      </c>
      <c r="B390" s="860" t="str">
        <f t="shared" si="31"/>
        <v>Year 2</v>
      </c>
    </row>
    <row r="391" spans="1:2" x14ac:dyDescent="0.2">
      <c r="A391" s="910">
        <f t="shared" si="32"/>
        <v>43104</v>
      </c>
      <c r="B391" s="860" t="str">
        <f t="shared" si="31"/>
        <v>Year 2</v>
      </c>
    </row>
    <row r="392" spans="1:2" x14ac:dyDescent="0.2">
      <c r="A392" s="910">
        <f t="shared" si="32"/>
        <v>43105</v>
      </c>
      <c r="B392" s="860" t="str">
        <f t="shared" si="31"/>
        <v>Year 2</v>
      </c>
    </row>
    <row r="393" spans="1:2" x14ac:dyDescent="0.2">
      <c r="A393" s="910">
        <f t="shared" si="32"/>
        <v>43106</v>
      </c>
      <c r="B393" s="860" t="str">
        <f t="shared" si="31"/>
        <v>Year 2</v>
      </c>
    </row>
    <row r="394" spans="1:2" x14ac:dyDescent="0.2">
      <c r="A394" s="910">
        <f t="shared" si="32"/>
        <v>43107</v>
      </c>
      <c r="B394" s="860" t="str">
        <f t="shared" si="31"/>
        <v>Year 2</v>
      </c>
    </row>
    <row r="395" spans="1:2" x14ac:dyDescent="0.2">
      <c r="A395" s="910">
        <f t="shared" si="32"/>
        <v>43108</v>
      </c>
      <c r="B395" s="860" t="str">
        <f t="shared" si="31"/>
        <v>Year 2</v>
      </c>
    </row>
    <row r="396" spans="1:2" x14ac:dyDescent="0.2">
      <c r="A396" s="910">
        <f t="shared" si="32"/>
        <v>43109</v>
      </c>
      <c r="B396" s="860" t="str">
        <f t="shared" si="31"/>
        <v>Year 2</v>
      </c>
    </row>
    <row r="397" spans="1:2" x14ac:dyDescent="0.2">
      <c r="A397" s="910">
        <f t="shared" si="32"/>
        <v>43110</v>
      </c>
      <c r="B397" s="860" t="str">
        <f t="shared" si="31"/>
        <v>Year 2</v>
      </c>
    </row>
    <row r="398" spans="1:2" x14ac:dyDescent="0.2">
      <c r="A398" s="910">
        <f t="shared" si="32"/>
        <v>43111</v>
      </c>
      <c r="B398" s="860" t="str">
        <f t="shared" si="31"/>
        <v>Year 2</v>
      </c>
    </row>
    <row r="399" spans="1:2" x14ac:dyDescent="0.2">
      <c r="A399" s="910">
        <f t="shared" si="32"/>
        <v>43112</v>
      </c>
      <c r="B399" s="860" t="str">
        <f t="shared" si="31"/>
        <v>Year 2</v>
      </c>
    </row>
    <row r="400" spans="1:2" x14ac:dyDescent="0.2">
      <c r="A400" s="910">
        <f t="shared" si="32"/>
        <v>43113</v>
      </c>
      <c r="B400" s="860" t="str">
        <f t="shared" si="31"/>
        <v>Year 2</v>
      </c>
    </row>
    <row r="401" spans="1:2" x14ac:dyDescent="0.2">
      <c r="A401" s="910">
        <f t="shared" si="32"/>
        <v>43114</v>
      </c>
      <c r="B401" s="860" t="str">
        <f t="shared" si="31"/>
        <v>Year 2</v>
      </c>
    </row>
    <row r="402" spans="1:2" x14ac:dyDescent="0.2">
      <c r="A402" s="910">
        <f t="shared" si="32"/>
        <v>43115</v>
      </c>
      <c r="B402" s="860" t="str">
        <f t="shared" si="31"/>
        <v>Year 2</v>
      </c>
    </row>
    <row r="403" spans="1:2" x14ac:dyDescent="0.2">
      <c r="A403" s="910">
        <f t="shared" si="32"/>
        <v>43116</v>
      </c>
      <c r="B403" s="860" t="str">
        <f t="shared" si="31"/>
        <v>Year 2</v>
      </c>
    </row>
    <row r="404" spans="1:2" x14ac:dyDescent="0.2">
      <c r="A404" s="910">
        <f t="shared" si="32"/>
        <v>43117</v>
      </c>
      <c r="B404" s="860" t="str">
        <f t="shared" si="31"/>
        <v>Year 2</v>
      </c>
    </row>
    <row r="405" spans="1:2" x14ac:dyDescent="0.2">
      <c r="A405" s="910">
        <f t="shared" si="32"/>
        <v>43118</v>
      </c>
      <c r="B405" s="860" t="str">
        <f t="shared" si="31"/>
        <v>Year 2</v>
      </c>
    </row>
    <row r="406" spans="1:2" x14ac:dyDescent="0.2">
      <c r="A406" s="910">
        <f t="shared" si="32"/>
        <v>43119</v>
      </c>
      <c r="B406" s="860" t="str">
        <f t="shared" si="31"/>
        <v>Year 2</v>
      </c>
    </row>
    <row r="407" spans="1:2" x14ac:dyDescent="0.2">
      <c r="A407" s="910">
        <f t="shared" si="32"/>
        <v>43120</v>
      </c>
      <c r="B407" s="860" t="str">
        <f t="shared" si="31"/>
        <v>Year 2</v>
      </c>
    </row>
    <row r="408" spans="1:2" x14ac:dyDescent="0.2">
      <c r="A408" s="910">
        <f t="shared" si="32"/>
        <v>43121</v>
      </c>
      <c r="B408" s="860" t="str">
        <f t="shared" ref="B408:B471" si="33">IF(AND(DAY(A408)=DAY($B$8),MONTH(A408)=MONTH($B$8),YEAR(A408)-YEAR($B$8)&gt;-1),CONCATENATE("Year ",YEAR(A408)-YEAR($B$8)+1),B407)</f>
        <v>Year 2</v>
      </c>
    </row>
    <row r="409" spans="1:2" x14ac:dyDescent="0.2">
      <c r="A409" s="910">
        <f t="shared" ref="A409:A472" si="34">A408+1</f>
        <v>43122</v>
      </c>
      <c r="B409" s="860" t="str">
        <f t="shared" si="33"/>
        <v>Year 2</v>
      </c>
    </row>
    <row r="410" spans="1:2" x14ac:dyDescent="0.2">
      <c r="A410" s="910">
        <f t="shared" si="34"/>
        <v>43123</v>
      </c>
      <c r="B410" s="860" t="str">
        <f t="shared" si="33"/>
        <v>Year 2</v>
      </c>
    </row>
    <row r="411" spans="1:2" x14ac:dyDescent="0.2">
      <c r="A411" s="910">
        <f t="shared" si="34"/>
        <v>43124</v>
      </c>
      <c r="B411" s="860" t="str">
        <f t="shared" si="33"/>
        <v>Year 2</v>
      </c>
    </row>
    <row r="412" spans="1:2" x14ac:dyDescent="0.2">
      <c r="A412" s="910">
        <f t="shared" si="34"/>
        <v>43125</v>
      </c>
      <c r="B412" s="860" t="str">
        <f t="shared" si="33"/>
        <v>Year 2</v>
      </c>
    </row>
    <row r="413" spans="1:2" x14ac:dyDescent="0.2">
      <c r="A413" s="910">
        <f t="shared" si="34"/>
        <v>43126</v>
      </c>
      <c r="B413" s="860" t="str">
        <f t="shared" si="33"/>
        <v>Year 2</v>
      </c>
    </row>
    <row r="414" spans="1:2" x14ac:dyDescent="0.2">
      <c r="A414" s="910">
        <f t="shared" si="34"/>
        <v>43127</v>
      </c>
      <c r="B414" s="860" t="str">
        <f t="shared" si="33"/>
        <v>Year 2</v>
      </c>
    </row>
    <row r="415" spans="1:2" x14ac:dyDescent="0.2">
      <c r="A415" s="910">
        <f t="shared" si="34"/>
        <v>43128</v>
      </c>
      <c r="B415" s="860" t="str">
        <f t="shared" si="33"/>
        <v>Year 2</v>
      </c>
    </row>
    <row r="416" spans="1:2" x14ac:dyDescent="0.2">
      <c r="A416" s="910">
        <f t="shared" si="34"/>
        <v>43129</v>
      </c>
      <c r="B416" s="860" t="str">
        <f t="shared" si="33"/>
        <v>Year 2</v>
      </c>
    </row>
    <row r="417" spans="1:2" x14ac:dyDescent="0.2">
      <c r="A417" s="910">
        <f t="shared" si="34"/>
        <v>43130</v>
      </c>
      <c r="B417" s="860" t="str">
        <f t="shared" si="33"/>
        <v>Year 2</v>
      </c>
    </row>
    <row r="418" spans="1:2" x14ac:dyDescent="0.2">
      <c r="A418" s="910">
        <f t="shared" si="34"/>
        <v>43131</v>
      </c>
      <c r="B418" s="860" t="str">
        <f t="shared" si="33"/>
        <v>Year 2</v>
      </c>
    </row>
    <row r="419" spans="1:2" x14ac:dyDescent="0.2">
      <c r="A419" s="910">
        <f t="shared" si="34"/>
        <v>43132</v>
      </c>
      <c r="B419" s="860" t="str">
        <f t="shared" si="33"/>
        <v>Year 2</v>
      </c>
    </row>
    <row r="420" spans="1:2" x14ac:dyDescent="0.2">
      <c r="A420" s="910">
        <f t="shared" si="34"/>
        <v>43133</v>
      </c>
      <c r="B420" s="860" t="str">
        <f t="shared" si="33"/>
        <v>Year 2</v>
      </c>
    </row>
    <row r="421" spans="1:2" x14ac:dyDescent="0.2">
      <c r="A421" s="910">
        <f t="shared" si="34"/>
        <v>43134</v>
      </c>
      <c r="B421" s="860" t="str">
        <f t="shared" si="33"/>
        <v>Year 2</v>
      </c>
    </row>
    <row r="422" spans="1:2" x14ac:dyDescent="0.2">
      <c r="A422" s="910">
        <f t="shared" si="34"/>
        <v>43135</v>
      </c>
      <c r="B422" s="860" t="str">
        <f t="shared" si="33"/>
        <v>Year 2</v>
      </c>
    </row>
    <row r="423" spans="1:2" x14ac:dyDescent="0.2">
      <c r="A423" s="910">
        <f t="shared" si="34"/>
        <v>43136</v>
      </c>
      <c r="B423" s="860" t="str">
        <f t="shared" si="33"/>
        <v>Year 2</v>
      </c>
    </row>
    <row r="424" spans="1:2" x14ac:dyDescent="0.2">
      <c r="A424" s="910">
        <f t="shared" si="34"/>
        <v>43137</v>
      </c>
      <c r="B424" s="860" t="str">
        <f t="shared" si="33"/>
        <v>Year 2</v>
      </c>
    </row>
    <row r="425" spans="1:2" x14ac:dyDescent="0.2">
      <c r="A425" s="910">
        <f t="shared" si="34"/>
        <v>43138</v>
      </c>
      <c r="B425" s="860" t="str">
        <f t="shared" si="33"/>
        <v>Year 2</v>
      </c>
    </row>
    <row r="426" spans="1:2" x14ac:dyDescent="0.2">
      <c r="A426" s="910">
        <f t="shared" si="34"/>
        <v>43139</v>
      </c>
      <c r="B426" s="860" t="str">
        <f t="shared" si="33"/>
        <v>Year 2</v>
      </c>
    </row>
    <row r="427" spans="1:2" x14ac:dyDescent="0.2">
      <c r="A427" s="910">
        <f t="shared" si="34"/>
        <v>43140</v>
      </c>
      <c r="B427" s="860" t="str">
        <f t="shared" si="33"/>
        <v>Year 2</v>
      </c>
    </row>
    <row r="428" spans="1:2" x14ac:dyDescent="0.2">
      <c r="A428" s="910">
        <f t="shared" si="34"/>
        <v>43141</v>
      </c>
      <c r="B428" s="860" t="str">
        <f t="shared" si="33"/>
        <v>Year 2</v>
      </c>
    </row>
    <row r="429" spans="1:2" x14ac:dyDescent="0.2">
      <c r="A429" s="910">
        <f t="shared" si="34"/>
        <v>43142</v>
      </c>
      <c r="B429" s="860" t="str">
        <f t="shared" si="33"/>
        <v>Year 2</v>
      </c>
    </row>
    <row r="430" spans="1:2" x14ac:dyDescent="0.2">
      <c r="A430" s="910">
        <f t="shared" si="34"/>
        <v>43143</v>
      </c>
      <c r="B430" s="860" t="str">
        <f t="shared" si="33"/>
        <v>Year 2</v>
      </c>
    </row>
    <row r="431" spans="1:2" x14ac:dyDescent="0.2">
      <c r="A431" s="910">
        <f t="shared" si="34"/>
        <v>43144</v>
      </c>
      <c r="B431" s="860" t="str">
        <f t="shared" si="33"/>
        <v>Year 2</v>
      </c>
    </row>
    <row r="432" spans="1:2" x14ac:dyDescent="0.2">
      <c r="A432" s="910">
        <f t="shared" si="34"/>
        <v>43145</v>
      </c>
      <c r="B432" s="860" t="str">
        <f t="shared" si="33"/>
        <v>Year 2</v>
      </c>
    </row>
    <row r="433" spans="1:2" x14ac:dyDescent="0.2">
      <c r="A433" s="910">
        <f t="shared" si="34"/>
        <v>43146</v>
      </c>
      <c r="B433" s="860" t="str">
        <f t="shared" si="33"/>
        <v>Year 2</v>
      </c>
    </row>
    <row r="434" spans="1:2" x14ac:dyDescent="0.2">
      <c r="A434" s="910">
        <f t="shared" si="34"/>
        <v>43147</v>
      </c>
      <c r="B434" s="860" t="str">
        <f t="shared" si="33"/>
        <v>Year 2</v>
      </c>
    </row>
    <row r="435" spans="1:2" x14ac:dyDescent="0.2">
      <c r="A435" s="910">
        <f t="shared" si="34"/>
        <v>43148</v>
      </c>
      <c r="B435" s="860" t="str">
        <f t="shared" si="33"/>
        <v>Year 2</v>
      </c>
    </row>
    <row r="436" spans="1:2" x14ac:dyDescent="0.2">
      <c r="A436" s="910">
        <f t="shared" si="34"/>
        <v>43149</v>
      </c>
      <c r="B436" s="860" t="str">
        <f t="shared" si="33"/>
        <v>Year 2</v>
      </c>
    </row>
    <row r="437" spans="1:2" x14ac:dyDescent="0.2">
      <c r="A437" s="910">
        <f t="shared" si="34"/>
        <v>43150</v>
      </c>
      <c r="B437" s="860" t="str">
        <f t="shared" si="33"/>
        <v>Year 2</v>
      </c>
    </row>
    <row r="438" spans="1:2" x14ac:dyDescent="0.2">
      <c r="A438" s="910">
        <f t="shared" si="34"/>
        <v>43151</v>
      </c>
      <c r="B438" s="860" t="str">
        <f t="shared" si="33"/>
        <v>Year 2</v>
      </c>
    </row>
    <row r="439" spans="1:2" x14ac:dyDescent="0.2">
      <c r="A439" s="910">
        <f t="shared" si="34"/>
        <v>43152</v>
      </c>
      <c r="B439" s="860" t="str">
        <f t="shared" si="33"/>
        <v>Year 2</v>
      </c>
    </row>
    <row r="440" spans="1:2" x14ac:dyDescent="0.2">
      <c r="A440" s="910">
        <f t="shared" si="34"/>
        <v>43153</v>
      </c>
      <c r="B440" s="860" t="str">
        <f t="shared" si="33"/>
        <v>Year 2</v>
      </c>
    </row>
    <row r="441" spans="1:2" x14ac:dyDescent="0.2">
      <c r="A441" s="910">
        <f t="shared" si="34"/>
        <v>43154</v>
      </c>
      <c r="B441" s="860" t="str">
        <f t="shared" si="33"/>
        <v>Year 2</v>
      </c>
    </row>
    <row r="442" spans="1:2" x14ac:dyDescent="0.2">
      <c r="A442" s="910">
        <f t="shared" si="34"/>
        <v>43155</v>
      </c>
      <c r="B442" s="860" t="str">
        <f t="shared" si="33"/>
        <v>Year 2</v>
      </c>
    </row>
    <row r="443" spans="1:2" x14ac:dyDescent="0.2">
      <c r="A443" s="910">
        <f t="shared" si="34"/>
        <v>43156</v>
      </c>
      <c r="B443" s="860" t="str">
        <f t="shared" si="33"/>
        <v>Year 2</v>
      </c>
    </row>
    <row r="444" spans="1:2" x14ac:dyDescent="0.2">
      <c r="A444" s="910">
        <f t="shared" si="34"/>
        <v>43157</v>
      </c>
      <c r="B444" s="860" t="str">
        <f t="shared" si="33"/>
        <v>Year 2</v>
      </c>
    </row>
    <row r="445" spans="1:2" x14ac:dyDescent="0.2">
      <c r="A445" s="910">
        <f t="shared" si="34"/>
        <v>43158</v>
      </c>
      <c r="B445" s="860" t="str">
        <f t="shared" si="33"/>
        <v>Year 2</v>
      </c>
    </row>
    <row r="446" spans="1:2" x14ac:dyDescent="0.2">
      <c r="A446" s="910">
        <f t="shared" si="34"/>
        <v>43159</v>
      </c>
      <c r="B446" s="860" t="str">
        <f t="shared" si="33"/>
        <v>Year 2</v>
      </c>
    </row>
    <row r="447" spans="1:2" x14ac:dyDescent="0.2">
      <c r="A447" s="910">
        <f t="shared" si="34"/>
        <v>43160</v>
      </c>
      <c r="B447" s="860" t="str">
        <f t="shared" si="33"/>
        <v>Year 2</v>
      </c>
    </row>
    <row r="448" spans="1:2" x14ac:dyDescent="0.2">
      <c r="A448" s="910">
        <f t="shared" si="34"/>
        <v>43161</v>
      </c>
      <c r="B448" s="860" t="str">
        <f t="shared" si="33"/>
        <v>Year 2</v>
      </c>
    </row>
    <row r="449" spans="1:2" x14ac:dyDescent="0.2">
      <c r="A449" s="910">
        <f t="shared" si="34"/>
        <v>43162</v>
      </c>
      <c r="B449" s="860" t="str">
        <f t="shared" si="33"/>
        <v>Year 2</v>
      </c>
    </row>
    <row r="450" spans="1:2" x14ac:dyDescent="0.2">
      <c r="A450" s="910">
        <f t="shared" si="34"/>
        <v>43163</v>
      </c>
      <c r="B450" s="860" t="str">
        <f t="shared" si="33"/>
        <v>Year 2</v>
      </c>
    </row>
    <row r="451" spans="1:2" x14ac:dyDescent="0.2">
      <c r="A451" s="910">
        <f t="shared" si="34"/>
        <v>43164</v>
      </c>
      <c r="B451" s="860" t="str">
        <f t="shared" si="33"/>
        <v>Year 2</v>
      </c>
    </row>
    <row r="452" spans="1:2" x14ac:dyDescent="0.2">
      <c r="A452" s="910">
        <f t="shared" si="34"/>
        <v>43165</v>
      </c>
      <c r="B452" s="860" t="str">
        <f t="shared" si="33"/>
        <v>Year 2</v>
      </c>
    </row>
    <row r="453" spans="1:2" x14ac:dyDescent="0.2">
      <c r="A453" s="910">
        <f t="shared" si="34"/>
        <v>43166</v>
      </c>
      <c r="B453" s="860" t="str">
        <f t="shared" si="33"/>
        <v>Year 2</v>
      </c>
    </row>
    <row r="454" spans="1:2" x14ac:dyDescent="0.2">
      <c r="A454" s="910">
        <f t="shared" si="34"/>
        <v>43167</v>
      </c>
      <c r="B454" s="860" t="str">
        <f t="shared" si="33"/>
        <v>Year 2</v>
      </c>
    </row>
    <row r="455" spans="1:2" x14ac:dyDescent="0.2">
      <c r="A455" s="910">
        <f t="shared" si="34"/>
        <v>43168</v>
      </c>
      <c r="B455" s="860" t="str">
        <f t="shared" si="33"/>
        <v>Year 2</v>
      </c>
    </row>
    <row r="456" spans="1:2" x14ac:dyDescent="0.2">
      <c r="A456" s="910">
        <f t="shared" si="34"/>
        <v>43169</v>
      </c>
      <c r="B456" s="860" t="str">
        <f t="shared" si="33"/>
        <v>Year 2</v>
      </c>
    </row>
    <row r="457" spans="1:2" x14ac:dyDescent="0.2">
      <c r="A457" s="910">
        <f t="shared" si="34"/>
        <v>43170</v>
      </c>
      <c r="B457" s="860" t="str">
        <f t="shared" si="33"/>
        <v>Year 2</v>
      </c>
    </row>
    <row r="458" spans="1:2" x14ac:dyDescent="0.2">
      <c r="A458" s="910">
        <f t="shared" si="34"/>
        <v>43171</v>
      </c>
      <c r="B458" s="860" t="str">
        <f t="shared" si="33"/>
        <v>Year 2</v>
      </c>
    </row>
    <row r="459" spans="1:2" x14ac:dyDescent="0.2">
      <c r="A459" s="910">
        <f t="shared" si="34"/>
        <v>43172</v>
      </c>
      <c r="B459" s="860" t="str">
        <f t="shared" si="33"/>
        <v>Year 2</v>
      </c>
    </row>
    <row r="460" spans="1:2" x14ac:dyDescent="0.2">
      <c r="A460" s="910">
        <f t="shared" si="34"/>
        <v>43173</v>
      </c>
      <c r="B460" s="860" t="str">
        <f t="shared" si="33"/>
        <v>Year 2</v>
      </c>
    </row>
    <row r="461" spans="1:2" x14ac:dyDescent="0.2">
      <c r="A461" s="910">
        <f t="shared" si="34"/>
        <v>43174</v>
      </c>
      <c r="B461" s="860" t="str">
        <f t="shared" si="33"/>
        <v>Year 2</v>
      </c>
    </row>
    <row r="462" spans="1:2" x14ac:dyDescent="0.2">
      <c r="A462" s="910">
        <f t="shared" si="34"/>
        <v>43175</v>
      </c>
      <c r="B462" s="860" t="str">
        <f t="shared" si="33"/>
        <v>Year 2</v>
      </c>
    </row>
    <row r="463" spans="1:2" x14ac:dyDescent="0.2">
      <c r="A463" s="910">
        <f t="shared" si="34"/>
        <v>43176</v>
      </c>
      <c r="B463" s="860" t="str">
        <f t="shared" si="33"/>
        <v>Year 2</v>
      </c>
    </row>
    <row r="464" spans="1:2" x14ac:dyDescent="0.2">
      <c r="A464" s="910">
        <f t="shared" si="34"/>
        <v>43177</v>
      </c>
      <c r="B464" s="860" t="str">
        <f t="shared" si="33"/>
        <v>Year 2</v>
      </c>
    </row>
    <row r="465" spans="1:2" x14ac:dyDescent="0.2">
      <c r="A465" s="910">
        <f t="shared" si="34"/>
        <v>43178</v>
      </c>
      <c r="B465" s="860" t="str">
        <f t="shared" si="33"/>
        <v>Year 2</v>
      </c>
    </row>
    <row r="466" spans="1:2" x14ac:dyDescent="0.2">
      <c r="A466" s="910">
        <f t="shared" si="34"/>
        <v>43179</v>
      </c>
      <c r="B466" s="860" t="str">
        <f t="shared" si="33"/>
        <v>Year 2</v>
      </c>
    </row>
    <row r="467" spans="1:2" x14ac:dyDescent="0.2">
      <c r="A467" s="910">
        <f t="shared" si="34"/>
        <v>43180</v>
      </c>
      <c r="B467" s="860" t="str">
        <f t="shared" si="33"/>
        <v>Year 2</v>
      </c>
    </row>
    <row r="468" spans="1:2" x14ac:dyDescent="0.2">
      <c r="A468" s="910">
        <f t="shared" si="34"/>
        <v>43181</v>
      </c>
      <c r="B468" s="860" t="str">
        <f t="shared" si="33"/>
        <v>Year 2</v>
      </c>
    </row>
    <row r="469" spans="1:2" x14ac:dyDescent="0.2">
      <c r="A469" s="910">
        <f t="shared" si="34"/>
        <v>43182</v>
      </c>
      <c r="B469" s="860" t="str">
        <f t="shared" si="33"/>
        <v>Year 2</v>
      </c>
    </row>
    <row r="470" spans="1:2" x14ac:dyDescent="0.2">
      <c r="A470" s="910">
        <f t="shared" si="34"/>
        <v>43183</v>
      </c>
      <c r="B470" s="860" t="str">
        <f t="shared" si="33"/>
        <v>Year 2</v>
      </c>
    </row>
    <row r="471" spans="1:2" x14ac:dyDescent="0.2">
      <c r="A471" s="910">
        <f t="shared" si="34"/>
        <v>43184</v>
      </c>
      <c r="B471" s="860" t="str">
        <f t="shared" si="33"/>
        <v>Year 2</v>
      </c>
    </row>
    <row r="472" spans="1:2" x14ac:dyDescent="0.2">
      <c r="A472" s="910">
        <f t="shared" si="34"/>
        <v>43185</v>
      </c>
      <c r="B472" s="860" t="str">
        <f t="shared" ref="B472:B535" si="35">IF(AND(DAY(A472)=DAY($B$8),MONTH(A472)=MONTH($B$8),YEAR(A472)-YEAR($B$8)&gt;-1),CONCATENATE("Year ",YEAR(A472)-YEAR($B$8)+1),B471)</f>
        <v>Year 2</v>
      </c>
    </row>
    <row r="473" spans="1:2" x14ac:dyDescent="0.2">
      <c r="A473" s="910">
        <f t="shared" ref="A473:A536" si="36">A472+1</f>
        <v>43186</v>
      </c>
      <c r="B473" s="860" t="str">
        <f t="shared" si="35"/>
        <v>Year 2</v>
      </c>
    </row>
    <row r="474" spans="1:2" x14ac:dyDescent="0.2">
      <c r="A474" s="910">
        <f t="shared" si="36"/>
        <v>43187</v>
      </c>
      <c r="B474" s="860" t="str">
        <f t="shared" si="35"/>
        <v>Year 2</v>
      </c>
    </row>
    <row r="475" spans="1:2" x14ac:dyDescent="0.2">
      <c r="A475" s="910">
        <f t="shared" si="36"/>
        <v>43188</v>
      </c>
      <c r="B475" s="860" t="str">
        <f t="shared" si="35"/>
        <v>Year 2</v>
      </c>
    </row>
    <row r="476" spans="1:2" x14ac:dyDescent="0.2">
      <c r="A476" s="910">
        <f t="shared" si="36"/>
        <v>43189</v>
      </c>
      <c r="B476" s="860" t="str">
        <f t="shared" si="35"/>
        <v>Year 2</v>
      </c>
    </row>
    <row r="477" spans="1:2" x14ac:dyDescent="0.2">
      <c r="A477" s="910">
        <f t="shared" si="36"/>
        <v>43190</v>
      </c>
      <c r="B477" s="860" t="str">
        <f t="shared" si="35"/>
        <v>Year 2</v>
      </c>
    </row>
    <row r="478" spans="1:2" x14ac:dyDescent="0.2">
      <c r="A478" s="910">
        <f t="shared" si="36"/>
        <v>43191</v>
      </c>
      <c r="B478" s="860" t="str">
        <f t="shared" si="35"/>
        <v>Year 2</v>
      </c>
    </row>
    <row r="479" spans="1:2" x14ac:dyDescent="0.2">
      <c r="A479" s="910">
        <f t="shared" si="36"/>
        <v>43192</v>
      </c>
      <c r="B479" s="860" t="str">
        <f t="shared" si="35"/>
        <v>Year 2</v>
      </c>
    </row>
    <row r="480" spans="1:2" x14ac:dyDescent="0.2">
      <c r="A480" s="910">
        <f t="shared" si="36"/>
        <v>43193</v>
      </c>
      <c r="B480" s="860" t="str">
        <f t="shared" si="35"/>
        <v>Year 2</v>
      </c>
    </row>
    <row r="481" spans="1:2" x14ac:dyDescent="0.2">
      <c r="A481" s="910">
        <f t="shared" si="36"/>
        <v>43194</v>
      </c>
      <c r="B481" s="860" t="str">
        <f t="shared" si="35"/>
        <v>Year 2</v>
      </c>
    </row>
    <row r="482" spans="1:2" x14ac:dyDescent="0.2">
      <c r="A482" s="910">
        <f t="shared" si="36"/>
        <v>43195</v>
      </c>
      <c r="B482" s="860" t="str">
        <f t="shared" si="35"/>
        <v>Year 2</v>
      </c>
    </row>
    <row r="483" spans="1:2" x14ac:dyDescent="0.2">
      <c r="A483" s="910">
        <f t="shared" si="36"/>
        <v>43196</v>
      </c>
      <c r="B483" s="860" t="str">
        <f t="shared" si="35"/>
        <v>Year 2</v>
      </c>
    </row>
    <row r="484" spans="1:2" x14ac:dyDescent="0.2">
      <c r="A484" s="910">
        <f t="shared" si="36"/>
        <v>43197</v>
      </c>
      <c r="B484" s="860" t="str">
        <f t="shared" si="35"/>
        <v>Year 2</v>
      </c>
    </row>
    <row r="485" spans="1:2" x14ac:dyDescent="0.2">
      <c r="A485" s="910">
        <f t="shared" si="36"/>
        <v>43198</v>
      </c>
      <c r="B485" s="860" t="str">
        <f t="shared" si="35"/>
        <v>Year 2</v>
      </c>
    </row>
    <row r="486" spans="1:2" x14ac:dyDescent="0.2">
      <c r="A486" s="910">
        <f t="shared" si="36"/>
        <v>43199</v>
      </c>
      <c r="B486" s="860" t="str">
        <f t="shared" si="35"/>
        <v>Year 2</v>
      </c>
    </row>
    <row r="487" spans="1:2" x14ac:dyDescent="0.2">
      <c r="A487" s="910">
        <f t="shared" si="36"/>
        <v>43200</v>
      </c>
      <c r="B487" s="860" t="str">
        <f t="shared" si="35"/>
        <v>Year 2</v>
      </c>
    </row>
    <row r="488" spans="1:2" x14ac:dyDescent="0.2">
      <c r="A488" s="910">
        <f t="shared" si="36"/>
        <v>43201</v>
      </c>
      <c r="B488" s="860" t="str">
        <f t="shared" si="35"/>
        <v>Year 2</v>
      </c>
    </row>
    <row r="489" spans="1:2" x14ac:dyDescent="0.2">
      <c r="A489" s="910">
        <f t="shared" si="36"/>
        <v>43202</v>
      </c>
      <c r="B489" s="860" t="str">
        <f t="shared" si="35"/>
        <v>Year 2</v>
      </c>
    </row>
    <row r="490" spans="1:2" x14ac:dyDescent="0.2">
      <c r="A490" s="910">
        <f t="shared" si="36"/>
        <v>43203</v>
      </c>
      <c r="B490" s="860" t="str">
        <f t="shared" si="35"/>
        <v>Year 2</v>
      </c>
    </row>
    <row r="491" spans="1:2" x14ac:dyDescent="0.2">
      <c r="A491" s="910">
        <f t="shared" si="36"/>
        <v>43204</v>
      </c>
      <c r="B491" s="860" t="str">
        <f t="shared" si="35"/>
        <v>Year 2</v>
      </c>
    </row>
    <row r="492" spans="1:2" x14ac:dyDescent="0.2">
      <c r="A492" s="910">
        <f t="shared" si="36"/>
        <v>43205</v>
      </c>
      <c r="B492" s="860" t="str">
        <f t="shared" si="35"/>
        <v>Year 2</v>
      </c>
    </row>
    <row r="493" spans="1:2" x14ac:dyDescent="0.2">
      <c r="A493" s="910">
        <f t="shared" si="36"/>
        <v>43206</v>
      </c>
      <c r="B493" s="860" t="str">
        <f t="shared" si="35"/>
        <v>Year 2</v>
      </c>
    </row>
    <row r="494" spans="1:2" x14ac:dyDescent="0.2">
      <c r="A494" s="910">
        <f t="shared" si="36"/>
        <v>43207</v>
      </c>
      <c r="B494" s="860" t="str">
        <f t="shared" si="35"/>
        <v>Year 2</v>
      </c>
    </row>
    <row r="495" spans="1:2" x14ac:dyDescent="0.2">
      <c r="A495" s="910">
        <f t="shared" si="36"/>
        <v>43208</v>
      </c>
      <c r="B495" s="860" t="str">
        <f t="shared" si="35"/>
        <v>Year 2</v>
      </c>
    </row>
    <row r="496" spans="1:2" x14ac:dyDescent="0.2">
      <c r="A496" s="910">
        <f t="shared" si="36"/>
        <v>43209</v>
      </c>
      <c r="B496" s="860" t="str">
        <f t="shared" si="35"/>
        <v>Year 2</v>
      </c>
    </row>
    <row r="497" spans="1:2" x14ac:dyDescent="0.2">
      <c r="A497" s="910">
        <f t="shared" si="36"/>
        <v>43210</v>
      </c>
      <c r="B497" s="860" t="str">
        <f t="shared" si="35"/>
        <v>Year 2</v>
      </c>
    </row>
    <row r="498" spans="1:2" x14ac:dyDescent="0.2">
      <c r="A498" s="910">
        <f t="shared" si="36"/>
        <v>43211</v>
      </c>
      <c r="B498" s="860" t="str">
        <f t="shared" si="35"/>
        <v>Year 2</v>
      </c>
    </row>
    <row r="499" spans="1:2" x14ac:dyDescent="0.2">
      <c r="A499" s="910">
        <f t="shared" si="36"/>
        <v>43212</v>
      </c>
      <c r="B499" s="860" t="str">
        <f t="shared" si="35"/>
        <v>Year 2</v>
      </c>
    </row>
    <row r="500" spans="1:2" x14ac:dyDescent="0.2">
      <c r="A500" s="910">
        <f t="shared" si="36"/>
        <v>43213</v>
      </c>
      <c r="B500" s="860" t="str">
        <f t="shared" si="35"/>
        <v>Year 2</v>
      </c>
    </row>
    <row r="501" spans="1:2" x14ac:dyDescent="0.2">
      <c r="A501" s="910">
        <f t="shared" si="36"/>
        <v>43214</v>
      </c>
      <c r="B501" s="860" t="str">
        <f t="shared" si="35"/>
        <v>Year 2</v>
      </c>
    </row>
    <row r="502" spans="1:2" x14ac:dyDescent="0.2">
      <c r="A502" s="910">
        <f t="shared" si="36"/>
        <v>43215</v>
      </c>
      <c r="B502" s="860" t="str">
        <f t="shared" si="35"/>
        <v>Year 2</v>
      </c>
    </row>
    <row r="503" spans="1:2" x14ac:dyDescent="0.2">
      <c r="A503" s="910">
        <f t="shared" si="36"/>
        <v>43216</v>
      </c>
      <c r="B503" s="860" t="str">
        <f t="shared" si="35"/>
        <v>Year 2</v>
      </c>
    </row>
    <row r="504" spans="1:2" x14ac:dyDescent="0.2">
      <c r="A504" s="910">
        <f t="shared" si="36"/>
        <v>43217</v>
      </c>
      <c r="B504" s="860" t="str">
        <f t="shared" si="35"/>
        <v>Year 2</v>
      </c>
    </row>
    <row r="505" spans="1:2" x14ac:dyDescent="0.2">
      <c r="A505" s="910">
        <f t="shared" si="36"/>
        <v>43218</v>
      </c>
      <c r="B505" s="860" t="str">
        <f t="shared" si="35"/>
        <v>Year 2</v>
      </c>
    </row>
    <row r="506" spans="1:2" x14ac:dyDescent="0.2">
      <c r="A506" s="910">
        <f t="shared" si="36"/>
        <v>43219</v>
      </c>
      <c r="B506" s="860" t="str">
        <f t="shared" si="35"/>
        <v>Year 2</v>
      </c>
    </row>
    <row r="507" spans="1:2" x14ac:dyDescent="0.2">
      <c r="A507" s="910">
        <f t="shared" si="36"/>
        <v>43220</v>
      </c>
      <c r="B507" s="860" t="str">
        <f t="shared" si="35"/>
        <v>Year 2</v>
      </c>
    </row>
    <row r="508" spans="1:2" x14ac:dyDescent="0.2">
      <c r="A508" s="910">
        <f t="shared" si="36"/>
        <v>43221</v>
      </c>
      <c r="B508" s="860" t="str">
        <f t="shared" si="35"/>
        <v>Year 2</v>
      </c>
    </row>
    <row r="509" spans="1:2" x14ac:dyDescent="0.2">
      <c r="A509" s="910">
        <f t="shared" si="36"/>
        <v>43222</v>
      </c>
      <c r="B509" s="860" t="str">
        <f t="shared" si="35"/>
        <v>Year 2</v>
      </c>
    </row>
    <row r="510" spans="1:2" x14ac:dyDescent="0.2">
      <c r="A510" s="910">
        <f t="shared" si="36"/>
        <v>43223</v>
      </c>
      <c r="B510" s="860" t="str">
        <f t="shared" si="35"/>
        <v>Year 2</v>
      </c>
    </row>
    <row r="511" spans="1:2" x14ac:dyDescent="0.2">
      <c r="A511" s="910">
        <f t="shared" si="36"/>
        <v>43224</v>
      </c>
      <c r="B511" s="860" t="str">
        <f t="shared" si="35"/>
        <v>Year 2</v>
      </c>
    </row>
    <row r="512" spans="1:2" x14ac:dyDescent="0.2">
      <c r="A512" s="910">
        <f t="shared" si="36"/>
        <v>43225</v>
      </c>
      <c r="B512" s="860" t="str">
        <f t="shared" si="35"/>
        <v>Year 2</v>
      </c>
    </row>
    <row r="513" spans="1:2" x14ac:dyDescent="0.2">
      <c r="A513" s="910">
        <f t="shared" si="36"/>
        <v>43226</v>
      </c>
      <c r="B513" s="860" t="str">
        <f t="shared" si="35"/>
        <v>Year 2</v>
      </c>
    </row>
    <row r="514" spans="1:2" x14ac:dyDescent="0.2">
      <c r="A514" s="910">
        <f t="shared" si="36"/>
        <v>43227</v>
      </c>
      <c r="B514" s="860" t="str">
        <f t="shared" si="35"/>
        <v>Year 2</v>
      </c>
    </row>
    <row r="515" spans="1:2" x14ac:dyDescent="0.2">
      <c r="A515" s="910">
        <f t="shared" si="36"/>
        <v>43228</v>
      </c>
      <c r="B515" s="860" t="str">
        <f t="shared" si="35"/>
        <v>Year 2</v>
      </c>
    </row>
    <row r="516" spans="1:2" x14ac:dyDescent="0.2">
      <c r="A516" s="910">
        <f t="shared" si="36"/>
        <v>43229</v>
      </c>
      <c r="B516" s="860" t="str">
        <f t="shared" si="35"/>
        <v>Year 2</v>
      </c>
    </row>
    <row r="517" spans="1:2" x14ac:dyDescent="0.2">
      <c r="A517" s="910">
        <f t="shared" si="36"/>
        <v>43230</v>
      </c>
      <c r="B517" s="860" t="str">
        <f t="shared" si="35"/>
        <v>Year 2</v>
      </c>
    </row>
    <row r="518" spans="1:2" x14ac:dyDescent="0.2">
      <c r="A518" s="910">
        <f t="shared" si="36"/>
        <v>43231</v>
      </c>
      <c r="B518" s="860" t="str">
        <f t="shared" si="35"/>
        <v>Year 2</v>
      </c>
    </row>
    <row r="519" spans="1:2" x14ac:dyDescent="0.2">
      <c r="A519" s="910">
        <f t="shared" si="36"/>
        <v>43232</v>
      </c>
      <c r="B519" s="860" t="str">
        <f t="shared" si="35"/>
        <v>Year 2</v>
      </c>
    </row>
    <row r="520" spans="1:2" x14ac:dyDescent="0.2">
      <c r="A520" s="910">
        <f t="shared" si="36"/>
        <v>43233</v>
      </c>
      <c r="B520" s="860" t="str">
        <f t="shared" si="35"/>
        <v>Year 2</v>
      </c>
    </row>
    <row r="521" spans="1:2" x14ac:dyDescent="0.2">
      <c r="A521" s="910">
        <f t="shared" si="36"/>
        <v>43234</v>
      </c>
      <c r="B521" s="860" t="str">
        <f t="shared" si="35"/>
        <v>Year 2</v>
      </c>
    </row>
    <row r="522" spans="1:2" x14ac:dyDescent="0.2">
      <c r="A522" s="910">
        <f t="shared" si="36"/>
        <v>43235</v>
      </c>
      <c r="B522" s="860" t="str">
        <f t="shared" si="35"/>
        <v>Year 2</v>
      </c>
    </row>
    <row r="523" spans="1:2" x14ac:dyDescent="0.2">
      <c r="A523" s="910">
        <f t="shared" si="36"/>
        <v>43236</v>
      </c>
      <c r="B523" s="860" t="str">
        <f t="shared" si="35"/>
        <v>Year 2</v>
      </c>
    </row>
    <row r="524" spans="1:2" x14ac:dyDescent="0.2">
      <c r="A524" s="910">
        <f t="shared" si="36"/>
        <v>43237</v>
      </c>
      <c r="B524" s="860" t="str">
        <f t="shared" si="35"/>
        <v>Year 2</v>
      </c>
    </row>
    <row r="525" spans="1:2" x14ac:dyDescent="0.2">
      <c r="A525" s="910">
        <f t="shared" si="36"/>
        <v>43238</v>
      </c>
      <c r="B525" s="860" t="str">
        <f t="shared" si="35"/>
        <v>Year 2</v>
      </c>
    </row>
    <row r="526" spans="1:2" x14ac:dyDescent="0.2">
      <c r="A526" s="910">
        <f t="shared" si="36"/>
        <v>43239</v>
      </c>
      <c r="B526" s="860" t="str">
        <f t="shared" si="35"/>
        <v>Year 2</v>
      </c>
    </row>
    <row r="527" spans="1:2" x14ac:dyDescent="0.2">
      <c r="A527" s="910">
        <f t="shared" si="36"/>
        <v>43240</v>
      </c>
      <c r="B527" s="860" t="str">
        <f t="shared" si="35"/>
        <v>Year 2</v>
      </c>
    </row>
    <row r="528" spans="1:2" x14ac:dyDescent="0.2">
      <c r="A528" s="910">
        <f t="shared" si="36"/>
        <v>43241</v>
      </c>
      <c r="B528" s="860" t="str">
        <f t="shared" si="35"/>
        <v>Year 2</v>
      </c>
    </row>
    <row r="529" spans="1:2" x14ac:dyDescent="0.2">
      <c r="A529" s="910">
        <f t="shared" si="36"/>
        <v>43242</v>
      </c>
      <c r="B529" s="860" t="str">
        <f t="shared" si="35"/>
        <v>Year 2</v>
      </c>
    </row>
    <row r="530" spans="1:2" x14ac:dyDescent="0.2">
      <c r="A530" s="910">
        <f t="shared" si="36"/>
        <v>43243</v>
      </c>
      <c r="B530" s="860" t="str">
        <f t="shared" si="35"/>
        <v>Year 2</v>
      </c>
    </row>
    <row r="531" spans="1:2" x14ac:dyDescent="0.2">
      <c r="A531" s="910">
        <f t="shared" si="36"/>
        <v>43244</v>
      </c>
      <c r="B531" s="860" t="str">
        <f t="shared" si="35"/>
        <v>Year 2</v>
      </c>
    </row>
    <row r="532" spans="1:2" x14ac:dyDescent="0.2">
      <c r="A532" s="910">
        <f t="shared" si="36"/>
        <v>43245</v>
      </c>
      <c r="B532" s="860" t="str">
        <f t="shared" si="35"/>
        <v>Year 2</v>
      </c>
    </row>
    <row r="533" spans="1:2" x14ac:dyDescent="0.2">
      <c r="A533" s="910">
        <f t="shared" si="36"/>
        <v>43246</v>
      </c>
      <c r="B533" s="860" t="str">
        <f t="shared" si="35"/>
        <v>Year 2</v>
      </c>
    </row>
    <row r="534" spans="1:2" x14ac:dyDescent="0.2">
      <c r="A534" s="910">
        <f t="shared" si="36"/>
        <v>43247</v>
      </c>
      <c r="B534" s="860" t="str">
        <f t="shared" si="35"/>
        <v>Year 2</v>
      </c>
    </row>
    <row r="535" spans="1:2" x14ac:dyDescent="0.2">
      <c r="A535" s="910">
        <f t="shared" si="36"/>
        <v>43248</v>
      </c>
      <c r="B535" s="860" t="str">
        <f t="shared" si="35"/>
        <v>Year 2</v>
      </c>
    </row>
    <row r="536" spans="1:2" x14ac:dyDescent="0.2">
      <c r="A536" s="910">
        <f t="shared" si="36"/>
        <v>43249</v>
      </c>
      <c r="B536" s="860" t="str">
        <f t="shared" ref="B536:B599" si="37">IF(AND(DAY(A536)=DAY($B$8),MONTH(A536)=MONTH($B$8),YEAR(A536)-YEAR($B$8)&gt;-1),CONCATENATE("Year ",YEAR(A536)-YEAR($B$8)+1),B535)</f>
        <v>Year 2</v>
      </c>
    </row>
    <row r="537" spans="1:2" x14ac:dyDescent="0.2">
      <c r="A537" s="910">
        <f t="shared" ref="A537:A600" si="38">A536+1</f>
        <v>43250</v>
      </c>
      <c r="B537" s="860" t="str">
        <f t="shared" si="37"/>
        <v>Year 2</v>
      </c>
    </row>
    <row r="538" spans="1:2" x14ac:dyDescent="0.2">
      <c r="A538" s="910">
        <f t="shared" si="38"/>
        <v>43251</v>
      </c>
      <c r="B538" s="860" t="str">
        <f t="shared" si="37"/>
        <v>Year 2</v>
      </c>
    </row>
    <row r="539" spans="1:2" x14ac:dyDescent="0.2">
      <c r="A539" s="910">
        <f t="shared" si="38"/>
        <v>43252</v>
      </c>
      <c r="B539" s="860" t="str">
        <f t="shared" si="37"/>
        <v>Year 2</v>
      </c>
    </row>
    <row r="540" spans="1:2" x14ac:dyDescent="0.2">
      <c r="A540" s="910">
        <f t="shared" si="38"/>
        <v>43253</v>
      </c>
      <c r="B540" s="860" t="str">
        <f t="shared" si="37"/>
        <v>Year 2</v>
      </c>
    </row>
    <row r="541" spans="1:2" x14ac:dyDescent="0.2">
      <c r="A541" s="910">
        <f t="shared" si="38"/>
        <v>43254</v>
      </c>
      <c r="B541" s="860" t="str">
        <f t="shared" si="37"/>
        <v>Year 2</v>
      </c>
    </row>
    <row r="542" spans="1:2" x14ac:dyDescent="0.2">
      <c r="A542" s="910">
        <f t="shared" si="38"/>
        <v>43255</v>
      </c>
      <c r="B542" s="860" t="str">
        <f t="shared" si="37"/>
        <v>Year 2</v>
      </c>
    </row>
    <row r="543" spans="1:2" x14ac:dyDescent="0.2">
      <c r="A543" s="910">
        <f t="shared" si="38"/>
        <v>43256</v>
      </c>
      <c r="B543" s="860" t="str">
        <f t="shared" si="37"/>
        <v>Year 2</v>
      </c>
    </row>
    <row r="544" spans="1:2" x14ac:dyDescent="0.2">
      <c r="A544" s="910">
        <f t="shared" si="38"/>
        <v>43257</v>
      </c>
      <c r="B544" s="860" t="str">
        <f t="shared" si="37"/>
        <v>Year 2</v>
      </c>
    </row>
    <row r="545" spans="1:2" x14ac:dyDescent="0.2">
      <c r="A545" s="910">
        <f t="shared" si="38"/>
        <v>43258</v>
      </c>
      <c r="B545" s="860" t="str">
        <f t="shared" si="37"/>
        <v>Year 2</v>
      </c>
    </row>
    <row r="546" spans="1:2" x14ac:dyDescent="0.2">
      <c r="A546" s="910">
        <f t="shared" si="38"/>
        <v>43259</v>
      </c>
      <c r="B546" s="860" t="str">
        <f t="shared" si="37"/>
        <v>Year 2</v>
      </c>
    </row>
    <row r="547" spans="1:2" x14ac:dyDescent="0.2">
      <c r="A547" s="910">
        <f t="shared" si="38"/>
        <v>43260</v>
      </c>
      <c r="B547" s="860" t="str">
        <f t="shared" si="37"/>
        <v>Year 2</v>
      </c>
    </row>
    <row r="548" spans="1:2" x14ac:dyDescent="0.2">
      <c r="A548" s="910">
        <f t="shared" si="38"/>
        <v>43261</v>
      </c>
      <c r="B548" s="860" t="str">
        <f t="shared" si="37"/>
        <v>Year 2</v>
      </c>
    </row>
    <row r="549" spans="1:2" x14ac:dyDescent="0.2">
      <c r="A549" s="910">
        <f t="shared" si="38"/>
        <v>43262</v>
      </c>
      <c r="B549" s="860" t="str">
        <f t="shared" si="37"/>
        <v>Year 2</v>
      </c>
    </row>
    <row r="550" spans="1:2" x14ac:dyDescent="0.2">
      <c r="A550" s="910">
        <f t="shared" si="38"/>
        <v>43263</v>
      </c>
      <c r="B550" s="860" t="str">
        <f t="shared" si="37"/>
        <v>Year 2</v>
      </c>
    </row>
    <row r="551" spans="1:2" x14ac:dyDescent="0.2">
      <c r="A551" s="910">
        <f t="shared" si="38"/>
        <v>43264</v>
      </c>
      <c r="B551" s="860" t="str">
        <f t="shared" si="37"/>
        <v>Year 2</v>
      </c>
    </row>
    <row r="552" spans="1:2" x14ac:dyDescent="0.2">
      <c r="A552" s="910">
        <f t="shared" si="38"/>
        <v>43265</v>
      </c>
      <c r="B552" s="860" t="str">
        <f t="shared" si="37"/>
        <v>Year 2</v>
      </c>
    </row>
    <row r="553" spans="1:2" x14ac:dyDescent="0.2">
      <c r="A553" s="910">
        <f t="shared" si="38"/>
        <v>43266</v>
      </c>
      <c r="B553" s="860" t="str">
        <f t="shared" si="37"/>
        <v>Year 2</v>
      </c>
    </row>
    <row r="554" spans="1:2" x14ac:dyDescent="0.2">
      <c r="A554" s="910">
        <f t="shared" si="38"/>
        <v>43267</v>
      </c>
      <c r="B554" s="860" t="str">
        <f t="shared" si="37"/>
        <v>Year 2</v>
      </c>
    </row>
    <row r="555" spans="1:2" x14ac:dyDescent="0.2">
      <c r="A555" s="910">
        <f t="shared" si="38"/>
        <v>43268</v>
      </c>
      <c r="B555" s="860" t="str">
        <f t="shared" si="37"/>
        <v>Year 2</v>
      </c>
    </row>
    <row r="556" spans="1:2" x14ac:dyDescent="0.2">
      <c r="A556" s="910">
        <f t="shared" si="38"/>
        <v>43269</v>
      </c>
      <c r="B556" s="860" t="str">
        <f t="shared" si="37"/>
        <v>Year 2</v>
      </c>
    </row>
    <row r="557" spans="1:2" x14ac:dyDescent="0.2">
      <c r="A557" s="910">
        <f t="shared" si="38"/>
        <v>43270</v>
      </c>
      <c r="B557" s="860" t="str">
        <f t="shared" si="37"/>
        <v>Year 2</v>
      </c>
    </row>
    <row r="558" spans="1:2" x14ac:dyDescent="0.2">
      <c r="A558" s="910">
        <f t="shared" si="38"/>
        <v>43271</v>
      </c>
      <c r="B558" s="860" t="str">
        <f t="shared" si="37"/>
        <v>Year 2</v>
      </c>
    </row>
    <row r="559" spans="1:2" x14ac:dyDescent="0.2">
      <c r="A559" s="910">
        <f t="shared" si="38"/>
        <v>43272</v>
      </c>
      <c r="B559" s="860" t="str">
        <f t="shared" si="37"/>
        <v>Year 2</v>
      </c>
    </row>
    <row r="560" spans="1:2" x14ac:dyDescent="0.2">
      <c r="A560" s="910">
        <f t="shared" si="38"/>
        <v>43273</v>
      </c>
      <c r="B560" s="860" t="str">
        <f t="shared" si="37"/>
        <v>Year 2</v>
      </c>
    </row>
    <row r="561" spans="1:2" x14ac:dyDescent="0.2">
      <c r="A561" s="910">
        <f t="shared" si="38"/>
        <v>43274</v>
      </c>
      <c r="B561" s="860" t="str">
        <f t="shared" si="37"/>
        <v>Year 2</v>
      </c>
    </row>
    <row r="562" spans="1:2" x14ac:dyDescent="0.2">
      <c r="A562" s="910">
        <f t="shared" si="38"/>
        <v>43275</v>
      </c>
      <c r="B562" s="860" t="str">
        <f t="shared" si="37"/>
        <v>Year 2</v>
      </c>
    </row>
    <row r="563" spans="1:2" x14ac:dyDescent="0.2">
      <c r="A563" s="910">
        <f t="shared" si="38"/>
        <v>43276</v>
      </c>
      <c r="B563" s="860" t="str">
        <f t="shared" si="37"/>
        <v>Year 2</v>
      </c>
    </row>
    <row r="564" spans="1:2" x14ac:dyDescent="0.2">
      <c r="A564" s="910">
        <f t="shared" si="38"/>
        <v>43277</v>
      </c>
      <c r="B564" s="860" t="str">
        <f t="shared" si="37"/>
        <v>Year 2</v>
      </c>
    </row>
    <row r="565" spans="1:2" x14ac:dyDescent="0.2">
      <c r="A565" s="910">
        <f t="shared" si="38"/>
        <v>43278</v>
      </c>
      <c r="B565" s="860" t="str">
        <f t="shared" si="37"/>
        <v>Year 2</v>
      </c>
    </row>
    <row r="566" spans="1:2" x14ac:dyDescent="0.2">
      <c r="A566" s="910">
        <f t="shared" si="38"/>
        <v>43279</v>
      </c>
      <c r="B566" s="860" t="str">
        <f t="shared" si="37"/>
        <v>Year 2</v>
      </c>
    </row>
    <row r="567" spans="1:2" x14ac:dyDescent="0.2">
      <c r="A567" s="910">
        <f t="shared" si="38"/>
        <v>43280</v>
      </c>
      <c r="B567" s="860" t="str">
        <f t="shared" si="37"/>
        <v>Year 2</v>
      </c>
    </row>
    <row r="568" spans="1:2" x14ac:dyDescent="0.2">
      <c r="A568" s="910">
        <f t="shared" si="38"/>
        <v>43281</v>
      </c>
      <c r="B568" s="860" t="str">
        <f t="shared" si="37"/>
        <v>Year 2</v>
      </c>
    </row>
    <row r="569" spans="1:2" x14ac:dyDescent="0.2">
      <c r="A569" s="910">
        <f t="shared" si="38"/>
        <v>43282</v>
      </c>
      <c r="B569" s="860" t="str">
        <f t="shared" si="37"/>
        <v>Year 2</v>
      </c>
    </row>
    <row r="570" spans="1:2" x14ac:dyDescent="0.2">
      <c r="A570" s="910">
        <f t="shared" si="38"/>
        <v>43283</v>
      </c>
      <c r="B570" s="860" t="str">
        <f t="shared" si="37"/>
        <v>Year 2</v>
      </c>
    </row>
    <row r="571" spans="1:2" x14ac:dyDescent="0.2">
      <c r="A571" s="910">
        <f t="shared" si="38"/>
        <v>43284</v>
      </c>
      <c r="B571" s="860" t="str">
        <f t="shared" si="37"/>
        <v>Year 2</v>
      </c>
    </row>
    <row r="572" spans="1:2" x14ac:dyDescent="0.2">
      <c r="A572" s="910">
        <f t="shared" si="38"/>
        <v>43285</v>
      </c>
      <c r="B572" s="860" t="str">
        <f t="shared" si="37"/>
        <v>Year 2</v>
      </c>
    </row>
    <row r="573" spans="1:2" x14ac:dyDescent="0.2">
      <c r="A573" s="910">
        <f t="shared" si="38"/>
        <v>43286</v>
      </c>
      <c r="B573" s="860" t="str">
        <f t="shared" si="37"/>
        <v>Year 2</v>
      </c>
    </row>
    <row r="574" spans="1:2" x14ac:dyDescent="0.2">
      <c r="A574" s="910">
        <f t="shared" si="38"/>
        <v>43287</v>
      </c>
      <c r="B574" s="860" t="str">
        <f t="shared" si="37"/>
        <v>Year 2</v>
      </c>
    </row>
    <row r="575" spans="1:2" x14ac:dyDescent="0.2">
      <c r="A575" s="910">
        <f t="shared" si="38"/>
        <v>43288</v>
      </c>
      <c r="B575" s="860" t="str">
        <f t="shared" si="37"/>
        <v>Year 2</v>
      </c>
    </row>
    <row r="576" spans="1:2" x14ac:dyDescent="0.2">
      <c r="A576" s="910">
        <f t="shared" si="38"/>
        <v>43289</v>
      </c>
      <c r="B576" s="860" t="str">
        <f t="shared" si="37"/>
        <v>Year 2</v>
      </c>
    </row>
    <row r="577" spans="1:2" x14ac:dyDescent="0.2">
      <c r="A577" s="910">
        <f t="shared" si="38"/>
        <v>43290</v>
      </c>
      <c r="B577" s="860" t="str">
        <f t="shared" si="37"/>
        <v>Year 2</v>
      </c>
    </row>
    <row r="578" spans="1:2" x14ac:dyDescent="0.2">
      <c r="A578" s="910">
        <f t="shared" si="38"/>
        <v>43291</v>
      </c>
      <c r="B578" s="860" t="str">
        <f t="shared" si="37"/>
        <v>Year 2</v>
      </c>
    </row>
    <row r="579" spans="1:2" x14ac:dyDescent="0.2">
      <c r="A579" s="910">
        <f t="shared" si="38"/>
        <v>43292</v>
      </c>
      <c r="B579" s="860" t="str">
        <f t="shared" si="37"/>
        <v>Year 2</v>
      </c>
    </row>
    <row r="580" spans="1:2" x14ac:dyDescent="0.2">
      <c r="A580" s="910">
        <f t="shared" si="38"/>
        <v>43293</v>
      </c>
      <c r="B580" s="860" t="str">
        <f t="shared" si="37"/>
        <v>Year 2</v>
      </c>
    </row>
    <row r="581" spans="1:2" x14ac:dyDescent="0.2">
      <c r="A581" s="910">
        <f t="shared" si="38"/>
        <v>43294</v>
      </c>
      <c r="B581" s="860" t="str">
        <f t="shared" si="37"/>
        <v>Year 2</v>
      </c>
    </row>
    <row r="582" spans="1:2" x14ac:dyDescent="0.2">
      <c r="A582" s="910">
        <f t="shared" si="38"/>
        <v>43295</v>
      </c>
      <c r="B582" s="860" t="str">
        <f t="shared" si="37"/>
        <v>Year 2</v>
      </c>
    </row>
    <row r="583" spans="1:2" x14ac:dyDescent="0.2">
      <c r="A583" s="910">
        <f t="shared" si="38"/>
        <v>43296</v>
      </c>
      <c r="B583" s="860" t="str">
        <f t="shared" si="37"/>
        <v>Year 2</v>
      </c>
    </row>
    <row r="584" spans="1:2" x14ac:dyDescent="0.2">
      <c r="A584" s="910">
        <f t="shared" si="38"/>
        <v>43297</v>
      </c>
      <c r="B584" s="860" t="str">
        <f t="shared" si="37"/>
        <v>Year 2</v>
      </c>
    </row>
    <row r="585" spans="1:2" x14ac:dyDescent="0.2">
      <c r="A585" s="910">
        <f t="shared" si="38"/>
        <v>43298</v>
      </c>
      <c r="B585" s="860" t="str">
        <f t="shared" si="37"/>
        <v>Year 2</v>
      </c>
    </row>
    <row r="586" spans="1:2" x14ac:dyDescent="0.2">
      <c r="A586" s="910">
        <f t="shared" si="38"/>
        <v>43299</v>
      </c>
      <c r="B586" s="860" t="str">
        <f t="shared" si="37"/>
        <v>Year 2</v>
      </c>
    </row>
    <row r="587" spans="1:2" x14ac:dyDescent="0.2">
      <c r="A587" s="910">
        <f t="shared" si="38"/>
        <v>43300</v>
      </c>
      <c r="B587" s="860" t="str">
        <f t="shared" si="37"/>
        <v>Year 2</v>
      </c>
    </row>
    <row r="588" spans="1:2" x14ac:dyDescent="0.2">
      <c r="A588" s="910">
        <f t="shared" si="38"/>
        <v>43301</v>
      </c>
      <c r="B588" s="860" t="str">
        <f t="shared" si="37"/>
        <v>Year 2</v>
      </c>
    </row>
    <row r="589" spans="1:2" x14ac:dyDescent="0.2">
      <c r="A589" s="910">
        <f t="shared" si="38"/>
        <v>43302</v>
      </c>
      <c r="B589" s="860" t="str">
        <f t="shared" si="37"/>
        <v>Year 2</v>
      </c>
    </row>
    <row r="590" spans="1:2" x14ac:dyDescent="0.2">
      <c r="A590" s="910">
        <f t="shared" si="38"/>
        <v>43303</v>
      </c>
      <c r="B590" s="860" t="str">
        <f t="shared" si="37"/>
        <v>Year 2</v>
      </c>
    </row>
    <row r="591" spans="1:2" x14ac:dyDescent="0.2">
      <c r="A591" s="910">
        <f t="shared" si="38"/>
        <v>43304</v>
      </c>
      <c r="B591" s="860" t="str">
        <f t="shared" si="37"/>
        <v>Year 2</v>
      </c>
    </row>
    <row r="592" spans="1:2" x14ac:dyDescent="0.2">
      <c r="A592" s="910">
        <f t="shared" si="38"/>
        <v>43305</v>
      </c>
      <c r="B592" s="860" t="str">
        <f t="shared" si="37"/>
        <v>Year 2</v>
      </c>
    </row>
    <row r="593" spans="1:2" x14ac:dyDescent="0.2">
      <c r="A593" s="910">
        <f t="shared" si="38"/>
        <v>43306</v>
      </c>
      <c r="B593" s="860" t="str">
        <f t="shared" si="37"/>
        <v>Year 2</v>
      </c>
    </row>
    <row r="594" spans="1:2" x14ac:dyDescent="0.2">
      <c r="A594" s="910">
        <f t="shared" si="38"/>
        <v>43307</v>
      </c>
      <c r="B594" s="860" t="str">
        <f t="shared" si="37"/>
        <v>Year 2</v>
      </c>
    </row>
    <row r="595" spans="1:2" x14ac:dyDescent="0.2">
      <c r="A595" s="910">
        <f t="shared" si="38"/>
        <v>43308</v>
      </c>
      <c r="B595" s="860" t="str">
        <f t="shared" si="37"/>
        <v>Year 2</v>
      </c>
    </row>
    <row r="596" spans="1:2" x14ac:dyDescent="0.2">
      <c r="A596" s="910">
        <f t="shared" si="38"/>
        <v>43309</v>
      </c>
      <c r="B596" s="860" t="str">
        <f t="shared" si="37"/>
        <v>Year 2</v>
      </c>
    </row>
    <row r="597" spans="1:2" x14ac:dyDescent="0.2">
      <c r="A597" s="910">
        <f t="shared" si="38"/>
        <v>43310</v>
      </c>
      <c r="B597" s="860" t="str">
        <f t="shared" si="37"/>
        <v>Year 2</v>
      </c>
    </row>
    <row r="598" spans="1:2" x14ac:dyDescent="0.2">
      <c r="A598" s="910">
        <f t="shared" si="38"/>
        <v>43311</v>
      </c>
      <c r="B598" s="860" t="str">
        <f t="shared" si="37"/>
        <v>Year 2</v>
      </c>
    </row>
    <row r="599" spans="1:2" x14ac:dyDescent="0.2">
      <c r="A599" s="910">
        <f t="shared" si="38"/>
        <v>43312</v>
      </c>
      <c r="B599" s="860" t="str">
        <f t="shared" si="37"/>
        <v>Year 2</v>
      </c>
    </row>
    <row r="600" spans="1:2" x14ac:dyDescent="0.2">
      <c r="A600" s="910">
        <f t="shared" si="38"/>
        <v>43313</v>
      </c>
      <c r="B600" s="860" t="str">
        <f t="shared" ref="B600:B663" si="39">IF(AND(DAY(A600)=DAY($B$8),MONTH(A600)=MONTH($B$8),YEAR(A600)-YEAR($B$8)&gt;-1),CONCATENATE("Year ",YEAR(A600)-YEAR($B$8)+1),B599)</f>
        <v>Year 2</v>
      </c>
    </row>
    <row r="601" spans="1:2" x14ac:dyDescent="0.2">
      <c r="A601" s="910">
        <f t="shared" ref="A601:A664" si="40">A600+1</f>
        <v>43314</v>
      </c>
      <c r="B601" s="860" t="str">
        <f t="shared" si="39"/>
        <v>Year 2</v>
      </c>
    </row>
    <row r="602" spans="1:2" x14ac:dyDescent="0.2">
      <c r="A602" s="910">
        <f t="shared" si="40"/>
        <v>43315</v>
      </c>
      <c r="B602" s="860" t="str">
        <f t="shared" si="39"/>
        <v>Year 2</v>
      </c>
    </row>
    <row r="603" spans="1:2" x14ac:dyDescent="0.2">
      <c r="A603" s="910">
        <f t="shared" si="40"/>
        <v>43316</v>
      </c>
      <c r="B603" s="860" t="str">
        <f t="shared" si="39"/>
        <v>Year 2</v>
      </c>
    </row>
    <row r="604" spans="1:2" x14ac:dyDescent="0.2">
      <c r="A604" s="910">
        <f t="shared" si="40"/>
        <v>43317</v>
      </c>
      <c r="B604" s="860" t="str">
        <f t="shared" si="39"/>
        <v>Year 2</v>
      </c>
    </row>
    <row r="605" spans="1:2" x14ac:dyDescent="0.2">
      <c r="A605" s="910">
        <f t="shared" si="40"/>
        <v>43318</v>
      </c>
      <c r="B605" s="860" t="str">
        <f t="shared" si="39"/>
        <v>Year 2</v>
      </c>
    </row>
    <row r="606" spans="1:2" x14ac:dyDescent="0.2">
      <c r="A606" s="910">
        <f t="shared" si="40"/>
        <v>43319</v>
      </c>
      <c r="B606" s="860" t="str">
        <f t="shared" si="39"/>
        <v>Year 2</v>
      </c>
    </row>
    <row r="607" spans="1:2" x14ac:dyDescent="0.2">
      <c r="A607" s="910">
        <f t="shared" si="40"/>
        <v>43320</v>
      </c>
      <c r="B607" s="860" t="str">
        <f t="shared" si="39"/>
        <v>Year 2</v>
      </c>
    </row>
    <row r="608" spans="1:2" x14ac:dyDescent="0.2">
      <c r="A608" s="910">
        <f t="shared" si="40"/>
        <v>43321</v>
      </c>
      <c r="B608" s="860" t="str">
        <f t="shared" si="39"/>
        <v>Year 2</v>
      </c>
    </row>
    <row r="609" spans="1:2" x14ac:dyDescent="0.2">
      <c r="A609" s="910">
        <f t="shared" si="40"/>
        <v>43322</v>
      </c>
      <c r="B609" s="860" t="str">
        <f t="shared" si="39"/>
        <v>Year 2</v>
      </c>
    </row>
    <row r="610" spans="1:2" x14ac:dyDescent="0.2">
      <c r="A610" s="910">
        <f t="shared" si="40"/>
        <v>43323</v>
      </c>
      <c r="B610" s="860" t="str">
        <f t="shared" si="39"/>
        <v>Year 2</v>
      </c>
    </row>
    <row r="611" spans="1:2" x14ac:dyDescent="0.2">
      <c r="A611" s="910">
        <f t="shared" si="40"/>
        <v>43324</v>
      </c>
      <c r="B611" s="860" t="str">
        <f t="shared" si="39"/>
        <v>Year 2</v>
      </c>
    </row>
    <row r="612" spans="1:2" x14ac:dyDescent="0.2">
      <c r="A612" s="910">
        <f t="shared" si="40"/>
        <v>43325</v>
      </c>
      <c r="B612" s="860" t="str">
        <f t="shared" si="39"/>
        <v>Year 2</v>
      </c>
    </row>
    <row r="613" spans="1:2" x14ac:dyDescent="0.2">
      <c r="A613" s="910">
        <f t="shared" si="40"/>
        <v>43326</v>
      </c>
      <c r="B613" s="860" t="str">
        <f t="shared" si="39"/>
        <v>Year 2</v>
      </c>
    </row>
    <row r="614" spans="1:2" x14ac:dyDescent="0.2">
      <c r="A614" s="910">
        <f t="shared" si="40"/>
        <v>43327</v>
      </c>
      <c r="B614" s="860" t="str">
        <f t="shared" si="39"/>
        <v>Year 2</v>
      </c>
    </row>
    <row r="615" spans="1:2" x14ac:dyDescent="0.2">
      <c r="A615" s="910">
        <f t="shared" si="40"/>
        <v>43328</v>
      </c>
      <c r="B615" s="860" t="str">
        <f t="shared" si="39"/>
        <v>Year 2</v>
      </c>
    </row>
    <row r="616" spans="1:2" x14ac:dyDescent="0.2">
      <c r="A616" s="910">
        <f t="shared" si="40"/>
        <v>43329</v>
      </c>
      <c r="B616" s="860" t="str">
        <f t="shared" si="39"/>
        <v>Year 2</v>
      </c>
    </row>
    <row r="617" spans="1:2" x14ac:dyDescent="0.2">
      <c r="A617" s="910">
        <f t="shared" si="40"/>
        <v>43330</v>
      </c>
      <c r="B617" s="860" t="str">
        <f t="shared" si="39"/>
        <v>Year 2</v>
      </c>
    </row>
    <row r="618" spans="1:2" x14ac:dyDescent="0.2">
      <c r="A618" s="910">
        <f t="shared" si="40"/>
        <v>43331</v>
      </c>
      <c r="B618" s="860" t="str">
        <f t="shared" si="39"/>
        <v>Year 2</v>
      </c>
    </row>
    <row r="619" spans="1:2" x14ac:dyDescent="0.2">
      <c r="A619" s="910">
        <f t="shared" si="40"/>
        <v>43332</v>
      </c>
      <c r="B619" s="860" t="str">
        <f t="shared" si="39"/>
        <v>Year 2</v>
      </c>
    </row>
    <row r="620" spans="1:2" x14ac:dyDescent="0.2">
      <c r="A620" s="910">
        <f t="shared" si="40"/>
        <v>43333</v>
      </c>
      <c r="B620" s="860" t="str">
        <f t="shared" si="39"/>
        <v>Year 2</v>
      </c>
    </row>
    <row r="621" spans="1:2" x14ac:dyDescent="0.2">
      <c r="A621" s="910">
        <f t="shared" si="40"/>
        <v>43334</v>
      </c>
      <c r="B621" s="860" t="str">
        <f t="shared" si="39"/>
        <v>Year 2</v>
      </c>
    </row>
    <row r="622" spans="1:2" x14ac:dyDescent="0.2">
      <c r="A622" s="910">
        <f t="shared" si="40"/>
        <v>43335</v>
      </c>
      <c r="B622" s="860" t="str">
        <f t="shared" si="39"/>
        <v>Year 2</v>
      </c>
    </row>
    <row r="623" spans="1:2" x14ac:dyDescent="0.2">
      <c r="A623" s="910">
        <f t="shared" si="40"/>
        <v>43336</v>
      </c>
      <c r="B623" s="860" t="str">
        <f t="shared" si="39"/>
        <v>Year 2</v>
      </c>
    </row>
    <row r="624" spans="1:2" x14ac:dyDescent="0.2">
      <c r="A624" s="910">
        <f t="shared" si="40"/>
        <v>43337</v>
      </c>
      <c r="B624" s="860" t="str">
        <f t="shared" si="39"/>
        <v>Year 2</v>
      </c>
    </row>
    <row r="625" spans="1:2" x14ac:dyDescent="0.2">
      <c r="A625" s="910">
        <f t="shared" si="40"/>
        <v>43338</v>
      </c>
      <c r="B625" s="860" t="str">
        <f t="shared" si="39"/>
        <v>Year 2</v>
      </c>
    </row>
    <row r="626" spans="1:2" x14ac:dyDescent="0.2">
      <c r="A626" s="910">
        <f t="shared" si="40"/>
        <v>43339</v>
      </c>
      <c r="B626" s="860" t="str">
        <f t="shared" si="39"/>
        <v>Year 2</v>
      </c>
    </row>
    <row r="627" spans="1:2" x14ac:dyDescent="0.2">
      <c r="A627" s="910">
        <f t="shared" si="40"/>
        <v>43340</v>
      </c>
      <c r="B627" s="860" t="str">
        <f t="shared" si="39"/>
        <v>Year 2</v>
      </c>
    </row>
    <row r="628" spans="1:2" x14ac:dyDescent="0.2">
      <c r="A628" s="910">
        <f t="shared" si="40"/>
        <v>43341</v>
      </c>
      <c r="B628" s="860" t="str">
        <f t="shared" si="39"/>
        <v>Year 2</v>
      </c>
    </row>
    <row r="629" spans="1:2" x14ac:dyDescent="0.2">
      <c r="A629" s="910">
        <f t="shared" si="40"/>
        <v>43342</v>
      </c>
      <c r="B629" s="860" t="str">
        <f t="shared" si="39"/>
        <v>Year 2</v>
      </c>
    </row>
    <row r="630" spans="1:2" x14ac:dyDescent="0.2">
      <c r="A630" s="910">
        <f t="shared" si="40"/>
        <v>43343</v>
      </c>
      <c r="B630" s="860" t="str">
        <f t="shared" si="39"/>
        <v>Year 2</v>
      </c>
    </row>
    <row r="631" spans="1:2" x14ac:dyDescent="0.2">
      <c r="A631" s="910">
        <f t="shared" si="40"/>
        <v>43344</v>
      </c>
      <c r="B631" s="860" t="str">
        <f t="shared" si="39"/>
        <v>Year 2</v>
      </c>
    </row>
    <row r="632" spans="1:2" x14ac:dyDescent="0.2">
      <c r="A632" s="910">
        <f t="shared" si="40"/>
        <v>43345</v>
      </c>
      <c r="B632" s="860" t="str">
        <f t="shared" si="39"/>
        <v>Year 2</v>
      </c>
    </row>
    <row r="633" spans="1:2" x14ac:dyDescent="0.2">
      <c r="A633" s="910">
        <f t="shared" si="40"/>
        <v>43346</v>
      </c>
      <c r="B633" s="860" t="str">
        <f t="shared" si="39"/>
        <v>Year 2</v>
      </c>
    </row>
    <row r="634" spans="1:2" x14ac:dyDescent="0.2">
      <c r="A634" s="910">
        <f t="shared" si="40"/>
        <v>43347</v>
      </c>
      <c r="B634" s="860" t="str">
        <f t="shared" si="39"/>
        <v>Year 2</v>
      </c>
    </row>
    <row r="635" spans="1:2" x14ac:dyDescent="0.2">
      <c r="A635" s="910">
        <f t="shared" si="40"/>
        <v>43348</v>
      </c>
      <c r="B635" s="860" t="str">
        <f t="shared" si="39"/>
        <v>Year 2</v>
      </c>
    </row>
    <row r="636" spans="1:2" x14ac:dyDescent="0.2">
      <c r="A636" s="910">
        <f t="shared" si="40"/>
        <v>43349</v>
      </c>
      <c r="B636" s="860" t="str">
        <f t="shared" si="39"/>
        <v>Year 2</v>
      </c>
    </row>
    <row r="637" spans="1:2" x14ac:dyDescent="0.2">
      <c r="A637" s="910">
        <f t="shared" si="40"/>
        <v>43350</v>
      </c>
      <c r="B637" s="860" t="str">
        <f t="shared" si="39"/>
        <v>Year 2</v>
      </c>
    </row>
    <row r="638" spans="1:2" x14ac:dyDescent="0.2">
      <c r="A638" s="910">
        <f t="shared" si="40"/>
        <v>43351</v>
      </c>
      <c r="B638" s="860" t="str">
        <f t="shared" si="39"/>
        <v>Year 2</v>
      </c>
    </row>
    <row r="639" spans="1:2" x14ac:dyDescent="0.2">
      <c r="A639" s="910">
        <f t="shared" si="40"/>
        <v>43352</v>
      </c>
      <c r="B639" s="860" t="str">
        <f t="shared" si="39"/>
        <v>Year 2</v>
      </c>
    </row>
    <row r="640" spans="1:2" x14ac:dyDescent="0.2">
      <c r="A640" s="910">
        <f t="shared" si="40"/>
        <v>43353</v>
      </c>
      <c r="B640" s="860" t="str">
        <f t="shared" si="39"/>
        <v>Year 2</v>
      </c>
    </row>
    <row r="641" spans="1:2" x14ac:dyDescent="0.2">
      <c r="A641" s="910">
        <f t="shared" si="40"/>
        <v>43354</v>
      </c>
      <c r="B641" s="860" t="str">
        <f t="shared" si="39"/>
        <v>Year 2</v>
      </c>
    </row>
    <row r="642" spans="1:2" x14ac:dyDescent="0.2">
      <c r="A642" s="910">
        <f t="shared" si="40"/>
        <v>43355</v>
      </c>
      <c r="B642" s="860" t="str">
        <f t="shared" si="39"/>
        <v>Year 2</v>
      </c>
    </row>
    <row r="643" spans="1:2" x14ac:dyDescent="0.2">
      <c r="A643" s="910">
        <f t="shared" si="40"/>
        <v>43356</v>
      </c>
      <c r="B643" s="860" t="str">
        <f t="shared" si="39"/>
        <v>Year 2</v>
      </c>
    </row>
    <row r="644" spans="1:2" x14ac:dyDescent="0.2">
      <c r="A644" s="910">
        <f t="shared" si="40"/>
        <v>43357</v>
      </c>
      <c r="B644" s="860" t="str">
        <f t="shared" si="39"/>
        <v>Year 2</v>
      </c>
    </row>
    <row r="645" spans="1:2" x14ac:dyDescent="0.2">
      <c r="A645" s="910">
        <f t="shared" si="40"/>
        <v>43358</v>
      </c>
      <c r="B645" s="860" t="str">
        <f t="shared" si="39"/>
        <v>Year 2</v>
      </c>
    </row>
    <row r="646" spans="1:2" x14ac:dyDescent="0.2">
      <c r="A646" s="910">
        <f t="shared" si="40"/>
        <v>43359</v>
      </c>
      <c r="B646" s="860" t="str">
        <f t="shared" si="39"/>
        <v>Year 2</v>
      </c>
    </row>
    <row r="647" spans="1:2" x14ac:dyDescent="0.2">
      <c r="A647" s="910">
        <f t="shared" si="40"/>
        <v>43360</v>
      </c>
      <c r="B647" s="860" t="str">
        <f t="shared" si="39"/>
        <v>Year 2</v>
      </c>
    </row>
    <row r="648" spans="1:2" x14ac:dyDescent="0.2">
      <c r="A648" s="910">
        <f t="shared" si="40"/>
        <v>43361</v>
      </c>
      <c r="B648" s="860" t="str">
        <f t="shared" si="39"/>
        <v>Year 2</v>
      </c>
    </row>
    <row r="649" spans="1:2" x14ac:dyDescent="0.2">
      <c r="A649" s="910">
        <f t="shared" si="40"/>
        <v>43362</v>
      </c>
      <c r="B649" s="860" t="str">
        <f t="shared" si="39"/>
        <v>Year 2</v>
      </c>
    </row>
    <row r="650" spans="1:2" x14ac:dyDescent="0.2">
      <c r="A650" s="910">
        <f t="shared" si="40"/>
        <v>43363</v>
      </c>
      <c r="B650" s="860" t="str">
        <f t="shared" si="39"/>
        <v>Year 2</v>
      </c>
    </row>
    <row r="651" spans="1:2" x14ac:dyDescent="0.2">
      <c r="A651" s="910">
        <f t="shared" si="40"/>
        <v>43364</v>
      </c>
      <c r="B651" s="860" t="str">
        <f t="shared" si="39"/>
        <v>Year 2</v>
      </c>
    </row>
    <row r="652" spans="1:2" x14ac:dyDescent="0.2">
      <c r="A652" s="910">
        <f t="shared" si="40"/>
        <v>43365</v>
      </c>
      <c r="B652" s="860" t="str">
        <f t="shared" si="39"/>
        <v>Year 2</v>
      </c>
    </row>
    <row r="653" spans="1:2" x14ac:dyDescent="0.2">
      <c r="A653" s="910">
        <f t="shared" si="40"/>
        <v>43366</v>
      </c>
      <c r="B653" s="860" t="str">
        <f t="shared" si="39"/>
        <v>Year 2</v>
      </c>
    </row>
    <row r="654" spans="1:2" x14ac:dyDescent="0.2">
      <c r="A654" s="910">
        <f t="shared" si="40"/>
        <v>43367</v>
      </c>
      <c r="B654" s="860" t="str">
        <f t="shared" si="39"/>
        <v>Year 2</v>
      </c>
    </row>
    <row r="655" spans="1:2" x14ac:dyDescent="0.2">
      <c r="A655" s="910">
        <f t="shared" si="40"/>
        <v>43368</v>
      </c>
      <c r="B655" s="860" t="str">
        <f t="shared" si="39"/>
        <v>Year 2</v>
      </c>
    </row>
    <row r="656" spans="1:2" x14ac:dyDescent="0.2">
      <c r="A656" s="910">
        <f t="shared" si="40"/>
        <v>43369</v>
      </c>
      <c r="B656" s="860" t="str">
        <f t="shared" si="39"/>
        <v>Year 2</v>
      </c>
    </row>
    <row r="657" spans="1:2" x14ac:dyDescent="0.2">
      <c r="A657" s="910">
        <f t="shared" si="40"/>
        <v>43370</v>
      </c>
      <c r="B657" s="860" t="str">
        <f t="shared" si="39"/>
        <v>Year 2</v>
      </c>
    </row>
    <row r="658" spans="1:2" x14ac:dyDescent="0.2">
      <c r="A658" s="910">
        <f t="shared" si="40"/>
        <v>43371</v>
      </c>
      <c r="B658" s="860" t="str">
        <f t="shared" si="39"/>
        <v>Year 2</v>
      </c>
    </row>
    <row r="659" spans="1:2" x14ac:dyDescent="0.2">
      <c r="A659" s="910">
        <f t="shared" si="40"/>
        <v>43372</v>
      </c>
      <c r="B659" s="860" t="str">
        <f t="shared" si="39"/>
        <v>Year 2</v>
      </c>
    </row>
    <row r="660" spans="1:2" x14ac:dyDescent="0.2">
      <c r="A660" s="910">
        <f t="shared" si="40"/>
        <v>43373</v>
      </c>
      <c r="B660" s="860" t="str">
        <f t="shared" si="39"/>
        <v>Year 2</v>
      </c>
    </row>
    <row r="661" spans="1:2" x14ac:dyDescent="0.2">
      <c r="A661" s="910">
        <f t="shared" si="40"/>
        <v>43374</v>
      </c>
      <c r="B661" s="860" t="str">
        <f t="shared" si="39"/>
        <v>Year 2</v>
      </c>
    </row>
    <row r="662" spans="1:2" x14ac:dyDescent="0.2">
      <c r="A662" s="910">
        <f t="shared" si="40"/>
        <v>43375</v>
      </c>
      <c r="B662" s="860" t="str">
        <f t="shared" si="39"/>
        <v>Year 2</v>
      </c>
    </row>
    <row r="663" spans="1:2" x14ac:dyDescent="0.2">
      <c r="A663" s="910">
        <f t="shared" si="40"/>
        <v>43376</v>
      </c>
      <c r="B663" s="860" t="str">
        <f t="shared" si="39"/>
        <v>Year 2</v>
      </c>
    </row>
    <row r="664" spans="1:2" x14ac:dyDescent="0.2">
      <c r="A664" s="910">
        <f t="shared" si="40"/>
        <v>43377</v>
      </c>
      <c r="B664" s="860" t="str">
        <f t="shared" ref="B664:B727" si="41">IF(AND(DAY(A664)=DAY($B$8),MONTH(A664)=MONTH($B$8),YEAR(A664)-YEAR($B$8)&gt;-1),CONCATENATE("Year ",YEAR(A664)-YEAR($B$8)+1),B663)</f>
        <v>Year 2</v>
      </c>
    </row>
    <row r="665" spans="1:2" x14ac:dyDescent="0.2">
      <c r="A665" s="910">
        <f t="shared" ref="A665:A728" si="42">A664+1</f>
        <v>43378</v>
      </c>
      <c r="B665" s="860" t="str">
        <f t="shared" si="41"/>
        <v>Year 2</v>
      </c>
    </row>
    <row r="666" spans="1:2" x14ac:dyDescent="0.2">
      <c r="A666" s="910">
        <f t="shared" si="42"/>
        <v>43379</v>
      </c>
      <c r="B666" s="860" t="str">
        <f t="shared" si="41"/>
        <v>Year 2</v>
      </c>
    </row>
    <row r="667" spans="1:2" x14ac:dyDescent="0.2">
      <c r="A667" s="910">
        <f t="shared" si="42"/>
        <v>43380</v>
      </c>
      <c r="B667" s="860" t="str">
        <f t="shared" si="41"/>
        <v>Year 2</v>
      </c>
    </row>
    <row r="668" spans="1:2" x14ac:dyDescent="0.2">
      <c r="A668" s="910">
        <f t="shared" si="42"/>
        <v>43381</v>
      </c>
      <c r="B668" s="860" t="str">
        <f t="shared" si="41"/>
        <v>Year 2</v>
      </c>
    </row>
    <row r="669" spans="1:2" x14ac:dyDescent="0.2">
      <c r="A669" s="910">
        <f t="shared" si="42"/>
        <v>43382</v>
      </c>
      <c r="B669" s="860" t="str">
        <f t="shared" si="41"/>
        <v>Year 2</v>
      </c>
    </row>
    <row r="670" spans="1:2" x14ac:dyDescent="0.2">
      <c r="A670" s="910">
        <f t="shared" si="42"/>
        <v>43383</v>
      </c>
      <c r="B670" s="860" t="str">
        <f t="shared" si="41"/>
        <v>Year 2</v>
      </c>
    </row>
    <row r="671" spans="1:2" x14ac:dyDescent="0.2">
      <c r="A671" s="910">
        <f t="shared" si="42"/>
        <v>43384</v>
      </c>
      <c r="B671" s="860" t="str">
        <f t="shared" si="41"/>
        <v>Year 2</v>
      </c>
    </row>
    <row r="672" spans="1:2" x14ac:dyDescent="0.2">
      <c r="A672" s="910">
        <f t="shared" si="42"/>
        <v>43385</v>
      </c>
      <c r="B672" s="860" t="str">
        <f t="shared" si="41"/>
        <v>Year 2</v>
      </c>
    </row>
    <row r="673" spans="1:2" x14ac:dyDescent="0.2">
      <c r="A673" s="910">
        <f t="shared" si="42"/>
        <v>43386</v>
      </c>
      <c r="B673" s="860" t="str">
        <f t="shared" si="41"/>
        <v>Year 2</v>
      </c>
    </row>
    <row r="674" spans="1:2" x14ac:dyDescent="0.2">
      <c r="A674" s="910">
        <f t="shared" si="42"/>
        <v>43387</v>
      </c>
      <c r="B674" s="860" t="str">
        <f t="shared" si="41"/>
        <v>Year 2</v>
      </c>
    </row>
    <row r="675" spans="1:2" x14ac:dyDescent="0.2">
      <c r="A675" s="910">
        <f t="shared" si="42"/>
        <v>43388</v>
      </c>
      <c r="B675" s="860" t="str">
        <f t="shared" si="41"/>
        <v>Year 2</v>
      </c>
    </row>
    <row r="676" spans="1:2" x14ac:dyDescent="0.2">
      <c r="A676" s="910">
        <f t="shared" si="42"/>
        <v>43389</v>
      </c>
      <c r="B676" s="860" t="str">
        <f t="shared" si="41"/>
        <v>Year 2</v>
      </c>
    </row>
    <row r="677" spans="1:2" x14ac:dyDescent="0.2">
      <c r="A677" s="910">
        <f t="shared" si="42"/>
        <v>43390</v>
      </c>
      <c r="B677" s="860" t="str">
        <f t="shared" si="41"/>
        <v>Year 2</v>
      </c>
    </row>
    <row r="678" spans="1:2" x14ac:dyDescent="0.2">
      <c r="A678" s="910">
        <f t="shared" si="42"/>
        <v>43391</v>
      </c>
      <c r="B678" s="860" t="str">
        <f t="shared" si="41"/>
        <v>Year 2</v>
      </c>
    </row>
    <row r="679" spans="1:2" x14ac:dyDescent="0.2">
      <c r="A679" s="910">
        <f t="shared" si="42"/>
        <v>43392</v>
      </c>
      <c r="B679" s="860" t="str">
        <f t="shared" si="41"/>
        <v>Year 2</v>
      </c>
    </row>
    <row r="680" spans="1:2" x14ac:dyDescent="0.2">
      <c r="A680" s="910">
        <f t="shared" si="42"/>
        <v>43393</v>
      </c>
      <c r="B680" s="860" t="str">
        <f t="shared" si="41"/>
        <v>Year 2</v>
      </c>
    </row>
    <row r="681" spans="1:2" x14ac:dyDescent="0.2">
      <c r="A681" s="910">
        <f t="shared" si="42"/>
        <v>43394</v>
      </c>
      <c r="B681" s="860" t="str">
        <f t="shared" si="41"/>
        <v>Year 2</v>
      </c>
    </row>
    <row r="682" spans="1:2" x14ac:dyDescent="0.2">
      <c r="A682" s="910">
        <f t="shared" si="42"/>
        <v>43395</v>
      </c>
      <c r="B682" s="860" t="str">
        <f t="shared" si="41"/>
        <v>Year 2</v>
      </c>
    </row>
    <row r="683" spans="1:2" x14ac:dyDescent="0.2">
      <c r="A683" s="910">
        <f t="shared" si="42"/>
        <v>43396</v>
      </c>
      <c r="B683" s="860" t="str">
        <f t="shared" si="41"/>
        <v>Year 2</v>
      </c>
    </row>
    <row r="684" spans="1:2" x14ac:dyDescent="0.2">
      <c r="A684" s="910">
        <f t="shared" si="42"/>
        <v>43397</v>
      </c>
      <c r="B684" s="860" t="str">
        <f t="shared" si="41"/>
        <v>Year 2</v>
      </c>
    </row>
    <row r="685" spans="1:2" x14ac:dyDescent="0.2">
      <c r="A685" s="910">
        <f t="shared" si="42"/>
        <v>43398</v>
      </c>
      <c r="B685" s="860" t="str">
        <f t="shared" si="41"/>
        <v>Year 2</v>
      </c>
    </row>
    <row r="686" spans="1:2" x14ac:dyDescent="0.2">
      <c r="A686" s="910">
        <f t="shared" si="42"/>
        <v>43399</v>
      </c>
      <c r="B686" s="860" t="str">
        <f t="shared" si="41"/>
        <v>Year 2</v>
      </c>
    </row>
    <row r="687" spans="1:2" x14ac:dyDescent="0.2">
      <c r="A687" s="910">
        <f t="shared" si="42"/>
        <v>43400</v>
      </c>
      <c r="B687" s="860" t="str">
        <f t="shared" si="41"/>
        <v>Year 2</v>
      </c>
    </row>
    <row r="688" spans="1:2" x14ac:dyDescent="0.2">
      <c r="A688" s="910">
        <f t="shared" si="42"/>
        <v>43401</v>
      </c>
      <c r="B688" s="860" t="str">
        <f t="shared" si="41"/>
        <v>Year 2</v>
      </c>
    </row>
    <row r="689" spans="1:2" x14ac:dyDescent="0.2">
      <c r="A689" s="910">
        <f t="shared" si="42"/>
        <v>43402</v>
      </c>
      <c r="B689" s="860" t="str">
        <f t="shared" si="41"/>
        <v>Year 2</v>
      </c>
    </row>
    <row r="690" spans="1:2" x14ac:dyDescent="0.2">
      <c r="A690" s="910">
        <f t="shared" si="42"/>
        <v>43403</v>
      </c>
      <c r="B690" s="860" t="str">
        <f t="shared" si="41"/>
        <v>Year 2</v>
      </c>
    </row>
    <row r="691" spans="1:2" x14ac:dyDescent="0.2">
      <c r="A691" s="910">
        <f t="shared" si="42"/>
        <v>43404</v>
      </c>
      <c r="B691" s="860" t="str">
        <f t="shared" si="41"/>
        <v>Year 2</v>
      </c>
    </row>
    <row r="692" spans="1:2" x14ac:dyDescent="0.2">
      <c r="A692" s="910">
        <f t="shared" si="42"/>
        <v>43405</v>
      </c>
      <c r="B692" s="860" t="str">
        <f t="shared" si="41"/>
        <v>Year 2</v>
      </c>
    </row>
    <row r="693" spans="1:2" x14ac:dyDescent="0.2">
      <c r="A693" s="910">
        <f t="shared" si="42"/>
        <v>43406</v>
      </c>
      <c r="B693" s="860" t="str">
        <f t="shared" si="41"/>
        <v>Year 2</v>
      </c>
    </row>
    <row r="694" spans="1:2" x14ac:dyDescent="0.2">
      <c r="A694" s="910">
        <f t="shared" si="42"/>
        <v>43407</v>
      </c>
      <c r="B694" s="860" t="str">
        <f t="shared" si="41"/>
        <v>Year 2</v>
      </c>
    </row>
    <row r="695" spans="1:2" x14ac:dyDescent="0.2">
      <c r="A695" s="910">
        <f t="shared" si="42"/>
        <v>43408</v>
      </c>
      <c r="B695" s="860" t="str">
        <f t="shared" si="41"/>
        <v>Year 2</v>
      </c>
    </row>
    <row r="696" spans="1:2" x14ac:dyDescent="0.2">
      <c r="A696" s="910">
        <f t="shared" si="42"/>
        <v>43409</v>
      </c>
      <c r="B696" s="860" t="str">
        <f t="shared" si="41"/>
        <v>Year 2</v>
      </c>
    </row>
    <row r="697" spans="1:2" x14ac:dyDescent="0.2">
      <c r="A697" s="910">
        <f t="shared" si="42"/>
        <v>43410</v>
      </c>
      <c r="B697" s="860" t="str">
        <f t="shared" si="41"/>
        <v>Year 2</v>
      </c>
    </row>
    <row r="698" spans="1:2" x14ac:dyDescent="0.2">
      <c r="A698" s="910">
        <f t="shared" si="42"/>
        <v>43411</v>
      </c>
      <c r="B698" s="860" t="str">
        <f t="shared" si="41"/>
        <v>Year 2</v>
      </c>
    </row>
    <row r="699" spans="1:2" x14ac:dyDescent="0.2">
      <c r="A699" s="910">
        <f t="shared" si="42"/>
        <v>43412</v>
      </c>
      <c r="B699" s="860" t="str">
        <f t="shared" si="41"/>
        <v>Year 2</v>
      </c>
    </row>
    <row r="700" spans="1:2" x14ac:dyDescent="0.2">
      <c r="A700" s="910">
        <f t="shared" si="42"/>
        <v>43413</v>
      </c>
      <c r="B700" s="860" t="str">
        <f t="shared" si="41"/>
        <v>Year 2</v>
      </c>
    </row>
    <row r="701" spans="1:2" x14ac:dyDescent="0.2">
      <c r="A701" s="910">
        <f t="shared" si="42"/>
        <v>43414</v>
      </c>
      <c r="B701" s="860" t="str">
        <f t="shared" si="41"/>
        <v>Year 2</v>
      </c>
    </row>
    <row r="702" spans="1:2" x14ac:dyDescent="0.2">
      <c r="A702" s="910">
        <f t="shared" si="42"/>
        <v>43415</v>
      </c>
      <c r="B702" s="860" t="str">
        <f t="shared" si="41"/>
        <v>Year 2</v>
      </c>
    </row>
    <row r="703" spans="1:2" x14ac:dyDescent="0.2">
      <c r="A703" s="910">
        <f t="shared" si="42"/>
        <v>43416</v>
      </c>
      <c r="B703" s="860" t="str">
        <f t="shared" si="41"/>
        <v>Year 2</v>
      </c>
    </row>
    <row r="704" spans="1:2" x14ac:dyDescent="0.2">
      <c r="A704" s="910">
        <f t="shared" si="42"/>
        <v>43417</v>
      </c>
      <c r="B704" s="860" t="str">
        <f t="shared" si="41"/>
        <v>Year 2</v>
      </c>
    </row>
    <row r="705" spans="1:2" x14ac:dyDescent="0.2">
      <c r="A705" s="910">
        <f t="shared" si="42"/>
        <v>43418</v>
      </c>
      <c r="B705" s="860" t="str">
        <f t="shared" si="41"/>
        <v>Year 2</v>
      </c>
    </row>
    <row r="706" spans="1:2" x14ac:dyDescent="0.2">
      <c r="A706" s="910">
        <f t="shared" si="42"/>
        <v>43419</v>
      </c>
      <c r="B706" s="860" t="str">
        <f t="shared" si="41"/>
        <v>Year 2</v>
      </c>
    </row>
    <row r="707" spans="1:2" x14ac:dyDescent="0.2">
      <c r="A707" s="910">
        <f t="shared" si="42"/>
        <v>43420</v>
      </c>
      <c r="B707" s="860" t="str">
        <f t="shared" si="41"/>
        <v>Year 2</v>
      </c>
    </row>
    <row r="708" spans="1:2" x14ac:dyDescent="0.2">
      <c r="A708" s="910">
        <f t="shared" si="42"/>
        <v>43421</v>
      </c>
      <c r="B708" s="860" t="str">
        <f t="shared" si="41"/>
        <v>Year 2</v>
      </c>
    </row>
    <row r="709" spans="1:2" x14ac:dyDescent="0.2">
      <c r="A709" s="910">
        <f t="shared" si="42"/>
        <v>43422</v>
      </c>
      <c r="B709" s="860" t="str">
        <f t="shared" si="41"/>
        <v>Year 2</v>
      </c>
    </row>
    <row r="710" spans="1:2" x14ac:dyDescent="0.2">
      <c r="A710" s="910">
        <f t="shared" si="42"/>
        <v>43423</v>
      </c>
      <c r="B710" s="860" t="str">
        <f t="shared" si="41"/>
        <v>Year 2</v>
      </c>
    </row>
    <row r="711" spans="1:2" x14ac:dyDescent="0.2">
      <c r="A711" s="910">
        <f t="shared" si="42"/>
        <v>43424</v>
      </c>
      <c r="B711" s="860" t="str">
        <f t="shared" si="41"/>
        <v>Year 2</v>
      </c>
    </row>
    <row r="712" spans="1:2" x14ac:dyDescent="0.2">
      <c r="A712" s="910">
        <f t="shared" si="42"/>
        <v>43425</v>
      </c>
      <c r="B712" s="860" t="str">
        <f t="shared" si="41"/>
        <v>Year 2</v>
      </c>
    </row>
    <row r="713" spans="1:2" x14ac:dyDescent="0.2">
      <c r="A713" s="910">
        <f t="shared" si="42"/>
        <v>43426</v>
      </c>
      <c r="B713" s="860" t="str">
        <f t="shared" si="41"/>
        <v>Year 2</v>
      </c>
    </row>
    <row r="714" spans="1:2" x14ac:dyDescent="0.2">
      <c r="A714" s="910">
        <f t="shared" si="42"/>
        <v>43427</v>
      </c>
      <c r="B714" s="860" t="str">
        <f t="shared" si="41"/>
        <v>Year 2</v>
      </c>
    </row>
    <row r="715" spans="1:2" x14ac:dyDescent="0.2">
      <c r="A715" s="910">
        <f t="shared" si="42"/>
        <v>43428</v>
      </c>
      <c r="B715" s="860" t="str">
        <f t="shared" si="41"/>
        <v>Year 2</v>
      </c>
    </row>
    <row r="716" spans="1:2" x14ac:dyDescent="0.2">
      <c r="A716" s="910">
        <f t="shared" si="42"/>
        <v>43429</v>
      </c>
      <c r="B716" s="860" t="str">
        <f t="shared" si="41"/>
        <v>Year 2</v>
      </c>
    </row>
    <row r="717" spans="1:2" x14ac:dyDescent="0.2">
      <c r="A717" s="910">
        <f t="shared" si="42"/>
        <v>43430</v>
      </c>
      <c r="B717" s="860" t="str">
        <f t="shared" si="41"/>
        <v>Year 2</v>
      </c>
    </row>
    <row r="718" spans="1:2" x14ac:dyDescent="0.2">
      <c r="A718" s="910">
        <f t="shared" si="42"/>
        <v>43431</v>
      </c>
      <c r="B718" s="860" t="str">
        <f t="shared" si="41"/>
        <v>Year 2</v>
      </c>
    </row>
    <row r="719" spans="1:2" x14ac:dyDescent="0.2">
      <c r="A719" s="910">
        <f t="shared" si="42"/>
        <v>43432</v>
      </c>
      <c r="B719" s="860" t="str">
        <f t="shared" si="41"/>
        <v>Year 2</v>
      </c>
    </row>
    <row r="720" spans="1:2" x14ac:dyDescent="0.2">
      <c r="A720" s="910">
        <f t="shared" si="42"/>
        <v>43433</v>
      </c>
      <c r="B720" s="860" t="str">
        <f t="shared" si="41"/>
        <v>Year 2</v>
      </c>
    </row>
    <row r="721" spans="1:2" x14ac:dyDescent="0.2">
      <c r="A721" s="910">
        <f t="shared" si="42"/>
        <v>43434</v>
      </c>
      <c r="B721" s="860" t="str">
        <f t="shared" si="41"/>
        <v>Year 2</v>
      </c>
    </row>
    <row r="722" spans="1:2" x14ac:dyDescent="0.2">
      <c r="A722" s="910">
        <f t="shared" si="42"/>
        <v>43435</v>
      </c>
      <c r="B722" s="860" t="str">
        <f t="shared" si="41"/>
        <v>Year 2</v>
      </c>
    </row>
    <row r="723" spans="1:2" x14ac:dyDescent="0.2">
      <c r="A723" s="910">
        <f t="shared" si="42"/>
        <v>43436</v>
      </c>
      <c r="B723" s="860" t="str">
        <f t="shared" si="41"/>
        <v>Year 2</v>
      </c>
    </row>
    <row r="724" spans="1:2" x14ac:dyDescent="0.2">
      <c r="A724" s="910">
        <f t="shared" si="42"/>
        <v>43437</v>
      </c>
      <c r="B724" s="860" t="str">
        <f t="shared" si="41"/>
        <v>Year 2</v>
      </c>
    </row>
    <row r="725" spans="1:2" x14ac:dyDescent="0.2">
      <c r="A725" s="910">
        <f t="shared" si="42"/>
        <v>43438</v>
      </c>
      <c r="B725" s="860" t="str">
        <f t="shared" si="41"/>
        <v>Year 2</v>
      </c>
    </row>
    <row r="726" spans="1:2" x14ac:dyDescent="0.2">
      <c r="A726" s="910">
        <f t="shared" si="42"/>
        <v>43439</v>
      </c>
      <c r="B726" s="860" t="str">
        <f t="shared" si="41"/>
        <v>Year 2</v>
      </c>
    </row>
    <row r="727" spans="1:2" x14ac:dyDescent="0.2">
      <c r="A727" s="910">
        <f t="shared" si="42"/>
        <v>43440</v>
      </c>
      <c r="B727" s="860" t="str">
        <f t="shared" si="41"/>
        <v>Year 2</v>
      </c>
    </row>
    <row r="728" spans="1:2" x14ac:dyDescent="0.2">
      <c r="A728" s="910">
        <f t="shared" si="42"/>
        <v>43441</v>
      </c>
      <c r="B728" s="860" t="str">
        <f t="shared" ref="B728:B791" si="43">IF(AND(DAY(A728)=DAY($B$8),MONTH(A728)=MONTH($B$8),YEAR(A728)-YEAR($B$8)&gt;-1),CONCATENATE("Year ",YEAR(A728)-YEAR($B$8)+1),B727)</f>
        <v>Year 2</v>
      </c>
    </row>
    <row r="729" spans="1:2" x14ac:dyDescent="0.2">
      <c r="A729" s="910">
        <f t="shared" ref="A729:A792" si="44">A728+1</f>
        <v>43442</v>
      </c>
      <c r="B729" s="860" t="str">
        <f t="shared" si="43"/>
        <v>Year 2</v>
      </c>
    </row>
    <row r="730" spans="1:2" x14ac:dyDescent="0.2">
      <c r="A730" s="910">
        <f t="shared" si="44"/>
        <v>43443</v>
      </c>
      <c r="B730" s="860" t="str">
        <f t="shared" si="43"/>
        <v>Year 2</v>
      </c>
    </row>
    <row r="731" spans="1:2" x14ac:dyDescent="0.2">
      <c r="A731" s="910">
        <f t="shared" si="44"/>
        <v>43444</v>
      </c>
      <c r="B731" s="860" t="str">
        <f t="shared" si="43"/>
        <v>Year 2</v>
      </c>
    </row>
    <row r="732" spans="1:2" x14ac:dyDescent="0.2">
      <c r="A732" s="910">
        <f t="shared" si="44"/>
        <v>43445</v>
      </c>
      <c r="B732" s="860" t="str">
        <f t="shared" si="43"/>
        <v>Year 2</v>
      </c>
    </row>
    <row r="733" spans="1:2" x14ac:dyDescent="0.2">
      <c r="A733" s="910">
        <f t="shared" si="44"/>
        <v>43446</v>
      </c>
      <c r="B733" s="860" t="str">
        <f t="shared" si="43"/>
        <v>Year 2</v>
      </c>
    </row>
    <row r="734" spans="1:2" x14ac:dyDescent="0.2">
      <c r="A734" s="910">
        <f t="shared" si="44"/>
        <v>43447</v>
      </c>
      <c r="B734" s="860" t="str">
        <f t="shared" si="43"/>
        <v>Year 2</v>
      </c>
    </row>
    <row r="735" spans="1:2" x14ac:dyDescent="0.2">
      <c r="A735" s="910">
        <f t="shared" si="44"/>
        <v>43448</v>
      </c>
      <c r="B735" s="860" t="str">
        <f t="shared" si="43"/>
        <v>Year 2</v>
      </c>
    </row>
    <row r="736" spans="1:2" x14ac:dyDescent="0.2">
      <c r="A736" s="910">
        <f t="shared" si="44"/>
        <v>43449</v>
      </c>
      <c r="B736" s="860" t="str">
        <f t="shared" si="43"/>
        <v>Year 2</v>
      </c>
    </row>
    <row r="737" spans="1:2" x14ac:dyDescent="0.2">
      <c r="A737" s="910">
        <f t="shared" si="44"/>
        <v>43450</v>
      </c>
      <c r="B737" s="860" t="str">
        <f t="shared" si="43"/>
        <v>Year 2</v>
      </c>
    </row>
    <row r="738" spans="1:2" x14ac:dyDescent="0.2">
      <c r="A738" s="910">
        <f t="shared" si="44"/>
        <v>43451</v>
      </c>
      <c r="B738" s="860" t="str">
        <f t="shared" si="43"/>
        <v>Year 2</v>
      </c>
    </row>
    <row r="739" spans="1:2" x14ac:dyDescent="0.2">
      <c r="A739" s="910">
        <f t="shared" si="44"/>
        <v>43452</v>
      </c>
      <c r="B739" s="860" t="str">
        <f t="shared" si="43"/>
        <v>Year 2</v>
      </c>
    </row>
    <row r="740" spans="1:2" x14ac:dyDescent="0.2">
      <c r="A740" s="910">
        <f t="shared" si="44"/>
        <v>43453</v>
      </c>
      <c r="B740" s="860" t="str">
        <f t="shared" si="43"/>
        <v>Year 2</v>
      </c>
    </row>
    <row r="741" spans="1:2" x14ac:dyDescent="0.2">
      <c r="A741" s="910">
        <f t="shared" si="44"/>
        <v>43454</v>
      </c>
      <c r="B741" s="860" t="str">
        <f t="shared" si="43"/>
        <v>Year 2</v>
      </c>
    </row>
    <row r="742" spans="1:2" x14ac:dyDescent="0.2">
      <c r="A742" s="910">
        <f t="shared" si="44"/>
        <v>43455</v>
      </c>
      <c r="B742" s="860" t="str">
        <f t="shared" si="43"/>
        <v>Year 2</v>
      </c>
    </row>
    <row r="743" spans="1:2" x14ac:dyDescent="0.2">
      <c r="A743" s="910">
        <f t="shared" si="44"/>
        <v>43456</v>
      </c>
      <c r="B743" s="860" t="str">
        <f t="shared" si="43"/>
        <v>Year 2</v>
      </c>
    </row>
    <row r="744" spans="1:2" x14ac:dyDescent="0.2">
      <c r="A744" s="910">
        <f t="shared" si="44"/>
        <v>43457</v>
      </c>
      <c r="B744" s="860" t="str">
        <f t="shared" si="43"/>
        <v>Year 2</v>
      </c>
    </row>
    <row r="745" spans="1:2" x14ac:dyDescent="0.2">
      <c r="A745" s="910">
        <f t="shared" si="44"/>
        <v>43458</v>
      </c>
      <c r="B745" s="860" t="str">
        <f t="shared" si="43"/>
        <v>Year 2</v>
      </c>
    </row>
    <row r="746" spans="1:2" x14ac:dyDescent="0.2">
      <c r="A746" s="910">
        <f t="shared" si="44"/>
        <v>43459</v>
      </c>
      <c r="B746" s="860" t="str">
        <f t="shared" si="43"/>
        <v>Year 2</v>
      </c>
    </row>
    <row r="747" spans="1:2" x14ac:dyDescent="0.2">
      <c r="A747" s="910">
        <f t="shared" si="44"/>
        <v>43460</v>
      </c>
      <c r="B747" s="860" t="str">
        <f t="shared" si="43"/>
        <v>Year 2</v>
      </c>
    </row>
    <row r="748" spans="1:2" x14ac:dyDescent="0.2">
      <c r="A748" s="910">
        <f t="shared" si="44"/>
        <v>43461</v>
      </c>
      <c r="B748" s="860" t="str">
        <f t="shared" si="43"/>
        <v>Year 2</v>
      </c>
    </row>
    <row r="749" spans="1:2" x14ac:dyDescent="0.2">
      <c r="A749" s="910">
        <f t="shared" si="44"/>
        <v>43462</v>
      </c>
      <c r="B749" s="860" t="str">
        <f t="shared" si="43"/>
        <v>Year 2</v>
      </c>
    </row>
    <row r="750" spans="1:2" x14ac:dyDescent="0.2">
      <c r="A750" s="910">
        <f t="shared" si="44"/>
        <v>43463</v>
      </c>
      <c r="B750" s="860" t="str">
        <f t="shared" si="43"/>
        <v>Year 2</v>
      </c>
    </row>
    <row r="751" spans="1:2" x14ac:dyDescent="0.2">
      <c r="A751" s="910">
        <f t="shared" si="44"/>
        <v>43464</v>
      </c>
      <c r="B751" s="860" t="str">
        <f t="shared" si="43"/>
        <v>Year 2</v>
      </c>
    </row>
    <row r="752" spans="1:2" x14ac:dyDescent="0.2">
      <c r="A752" s="910">
        <f t="shared" si="44"/>
        <v>43465</v>
      </c>
      <c r="B752" s="860" t="str">
        <f t="shared" si="43"/>
        <v>Year 2</v>
      </c>
    </row>
    <row r="753" spans="1:2" x14ac:dyDescent="0.2">
      <c r="A753" s="910">
        <f t="shared" si="44"/>
        <v>43466</v>
      </c>
      <c r="B753" s="860" t="str">
        <f t="shared" si="43"/>
        <v>Year 3</v>
      </c>
    </row>
    <row r="754" spans="1:2" x14ac:dyDescent="0.2">
      <c r="A754" s="910">
        <f t="shared" si="44"/>
        <v>43467</v>
      </c>
      <c r="B754" s="860" t="str">
        <f t="shared" si="43"/>
        <v>Year 3</v>
      </c>
    </row>
    <row r="755" spans="1:2" x14ac:dyDescent="0.2">
      <c r="A755" s="910">
        <f t="shared" si="44"/>
        <v>43468</v>
      </c>
      <c r="B755" s="860" t="str">
        <f t="shared" si="43"/>
        <v>Year 3</v>
      </c>
    </row>
    <row r="756" spans="1:2" x14ac:dyDescent="0.2">
      <c r="A756" s="910">
        <f t="shared" si="44"/>
        <v>43469</v>
      </c>
      <c r="B756" s="860" t="str">
        <f t="shared" si="43"/>
        <v>Year 3</v>
      </c>
    </row>
    <row r="757" spans="1:2" x14ac:dyDescent="0.2">
      <c r="A757" s="910">
        <f t="shared" si="44"/>
        <v>43470</v>
      </c>
      <c r="B757" s="860" t="str">
        <f t="shared" si="43"/>
        <v>Year 3</v>
      </c>
    </row>
    <row r="758" spans="1:2" x14ac:dyDescent="0.2">
      <c r="A758" s="910">
        <f t="shared" si="44"/>
        <v>43471</v>
      </c>
      <c r="B758" s="860" t="str">
        <f t="shared" si="43"/>
        <v>Year 3</v>
      </c>
    </row>
    <row r="759" spans="1:2" x14ac:dyDescent="0.2">
      <c r="A759" s="910">
        <f t="shared" si="44"/>
        <v>43472</v>
      </c>
      <c r="B759" s="860" t="str">
        <f t="shared" si="43"/>
        <v>Year 3</v>
      </c>
    </row>
    <row r="760" spans="1:2" x14ac:dyDescent="0.2">
      <c r="A760" s="910">
        <f t="shared" si="44"/>
        <v>43473</v>
      </c>
      <c r="B760" s="860" t="str">
        <f t="shared" si="43"/>
        <v>Year 3</v>
      </c>
    </row>
    <row r="761" spans="1:2" x14ac:dyDescent="0.2">
      <c r="A761" s="910">
        <f t="shared" si="44"/>
        <v>43474</v>
      </c>
      <c r="B761" s="860" t="str">
        <f t="shared" si="43"/>
        <v>Year 3</v>
      </c>
    </row>
    <row r="762" spans="1:2" x14ac:dyDescent="0.2">
      <c r="A762" s="910">
        <f t="shared" si="44"/>
        <v>43475</v>
      </c>
      <c r="B762" s="860" t="str">
        <f t="shared" si="43"/>
        <v>Year 3</v>
      </c>
    </row>
    <row r="763" spans="1:2" x14ac:dyDescent="0.2">
      <c r="A763" s="910">
        <f t="shared" si="44"/>
        <v>43476</v>
      </c>
      <c r="B763" s="860" t="str">
        <f t="shared" si="43"/>
        <v>Year 3</v>
      </c>
    </row>
    <row r="764" spans="1:2" x14ac:dyDescent="0.2">
      <c r="A764" s="910">
        <f t="shared" si="44"/>
        <v>43477</v>
      </c>
      <c r="B764" s="860" t="str">
        <f t="shared" si="43"/>
        <v>Year 3</v>
      </c>
    </row>
    <row r="765" spans="1:2" x14ac:dyDescent="0.2">
      <c r="A765" s="910">
        <f t="shared" si="44"/>
        <v>43478</v>
      </c>
      <c r="B765" s="860" t="str">
        <f t="shared" si="43"/>
        <v>Year 3</v>
      </c>
    </row>
    <row r="766" spans="1:2" x14ac:dyDescent="0.2">
      <c r="A766" s="910">
        <f t="shared" si="44"/>
        <v>43479</v>
      </c>
      <c r="B766" s="860" t="str">
        <f t="shared" si="43"/>
        <v>Year 3</v>
      </c>
    </row>
    <row r="767" spans="1:2" x14ac:dyDescent="0.2">
      <c r="A767" s="910">
        <f t="shared" si="44"/>
        <v>43480</v>
      </c>
      <c r="B767" s="860" t="str">
        <f t="shared" si="43"/>
        <v>Year 3</v>
      </c>
    </row>
    <row r="768" spans="1:2" x14ac:dyDescent="0.2">
      <c r="A768" s="910">
        <f t="shared" si="44"/>
        <v>43481</v>
      </c>
      <c r="B768" s="860" t="str">
        <f t="shared" si="43"/>
        <v>Year 3</v>
      </c>
    </row>
    <row r="769" spans="1:2" x14ac:dyDescent="0.2">
      <c r="A769" s="910">
        <f t="shared" si="44"/>
        <v>43482</v>
      </c>
      <c r="B769" s="860" t="str">
        <f t="shared" si="43"/>
        <v>Year 3</v>
      </c>
    </row>
    <row r="770" spans="1:2" x14ac:dyDescent="0.2">
      <c r="A770" s="910">
        <f t="shared" si="44"/>
        <v>43483</v>
      </c>
      <c r="B770" s="860" t="str">
        <f t="shared" si="43"/>
        <v>Year 3</v>
      </c>
    </row>
    <row r="771" spans="1:2" x14ac:dyDescent="0.2">
      <c r="A771" s="910">
        <f t="shared" si="44"/>
        <v>43484</v>
      </c>
      <c r="B771" s="860" t="str">
        <f t="shared" si="43"/>
        <v>Year 3</v>
      </c>
    </row>
    <row r="772" spans="1:2" x14ac:dyDescent="0.2">
      <c r="A772" s="910">
        <f t="shared" si="44"/>
        <v>43485</v>
      </c>
      <c r="B772" s="860" t="str">
        <f t="shared" si="43"/>
        <v>Year 3</v>
      </c>
    </row>
    <row r="773" spans="1:2" x14ac:dyDescent="0.2">
      <c r="A773" s="910">
        <f t="shared" si="44"/>
        <v>43486</v>
      </c>
      <c r="B773" s="860" t="str">
        <f t="shared" si="43"/>
        <v>Year 3</v>
      </c>
    </row>
    <row r="774" spans="1:2" x14ac:dyDescent="0.2">
      <c r="A774" s="910">
        <f t="shared" si="44"/>
        <v>43487</v>
      </c>
      <c r="B774" s="860" t="str">
        <f t="shared" si="43"/>
        <v>Year 3</v>
      </c>
    </row>
    <row r="775" spans="1:2" x14ac:dyDescent="0.2">
      <c r="A775" s="910">
        <f t="shared" si="44"/>
        <v>43488</v>
      </c>
      <c r="B775" s="860" t="str">
        <f t="shared" si="43"/>
        <v>Year 3</v>
      </c>
    </row>
    <row r="776" spans="1:2" x14ac:dyDescent="0.2">
      <c r="A776" s="910">
        <f t="shared" si="44"/>
        <v>43489</v>
      </c>
      <c r="B776" s="860" t="str">
        <f t="shared" si="43"/>
        <v>Year 3</v>
      </c>
    </row>
    <row r="777" spans="1:2" x14ac:dyDescent="0.2">
      <c r="A777" s="910">
        <f t="shared" si="44"/>
        <v>43490</v>
      </c>
      <c r="B777" s="860" t="str">
        <f t="shared" si="43"/>
        <v>Year 3</v>
      </c>
    </row>
    <row r="778" spans="1:2" x14ac:dyDescent="0.2">
      <c r="A778" s="910">
        <f t="shared" si="44"/>
        <v>43491</v>
      </c>
      <c r="B778" s="860" t="str">
        <f t="shared" si="43"/>
        <v>Year 3</v>
      </c>
    </row>
    <row r="779" spans="1:2" x14ac:dyDescent="0.2">
      <c r="A779" s="910">
        <f t="shared" si="44"/>
        <v>43492</v>
      </c>
      <c r="B779" s="860" t="str">
        <f t="shared" si="43"/>
        <v>Year 3</v>
      </c>
    </row>
    <row r="780" spans="1:2" x14ac:dyDescent="0.2">
      <c r="A780" s="910">
        <f t="shared" si="44"/>
        <v>43493</v>
      </c>
      <c r="B780" s="860" t="str">
        <f t="shared" si="43"/>
        <v>Year 3</v>
      </c>
    </row>
    <row r="781" spans="1:2" x14ac:dyDescent="0.2">
      <c r="A781" s="910">
        <f t="shared" si="44"/>
        <v>43494</v>
      </c>
      <c r="B781" s="860" t="str">
        <f t="shared" si="43"/>
        <v>Year 3</v>
      </c>
    </row>
    <row r="782" spans="1:2" x14ac:dyDescent="0.2">
      <c r="A782" s="910">
        <f t="shared" si="44"/>
        <v>43495</v>
      </c>
      <c r="B782" s="860" t="str">
        <f t="shared" si="43"/>
        <v>Year 3</v>
      </c>
    </row>
    <row r="783" spans="1:2" x14ac:dyDescent="0.2">
      <c r="A783" s="910">
        <f t="shared" si="44"/>
        <v>43496</v>
      </c>
      <c r="B783" s="860" t="str">
        <f t="shared" si="43"/>
        <v>Year 3</v>
      </c>
    </row>
    <row r="784" spans="1:2" x14ac:dyDescent="0.2">
      <c r="A784" s="910">
        <f t="shared" si="44"/>
        <v>43497</v>
      </c>
      <c r="B784" s="860" t="str">
        <f t="shared" si="43"/>
        <v>Year 3</v>
      </c>
    </row>
    <row r="785" spans="1:2" x14ac:dyDescent="0.2">
      <c r="A785" s="910">
        <f t="shared" si="44"/>
        <v>43498</v>
      </c>
      <c r="B785" s="860" t="str">
        <f t="shared" si="43"/>
        <v>Year 3</v>
      </c>
    </row>
    <row r="786" spans="1:2" x14ac:dyDescent="0.2">
      <c r="A786" s="910">
        <f t="shared" si="44"/>
        <v>43499</v>
      </c>
      <c r="B786" s="860" t="str">
        <f t="shared" si="43"/>
        <v>Year 3</v>
      </c>
    </row>
    <row r="787" spans="1:2" x14ac:dyDescent="0.2">
      <c r="A787" s="910">
        <f t="shared" si="44"/>
        <v>43500</v>
      </c>
      <c r="B787" s="860" t="str">
        <f t="shared" si="43"/>
        <v>Year 3</v>
      </c>
    </row>
    <row r="788" spans="1:2" x14ac:dyDescent="0.2">
      <c r="A788" s="910">
        <f t="shared" si="44"/>
        <v>43501</v>
      </c>
      <c r="B788" s="860" t="str">
        <f t="shared" si="43"/>
        <v>Year 3</v>
      </c>
    </row>
    <row r="789" spans="1:2" x14ac:dyDescent="0.2">
      <c r="A789" s="910">
        <f t="shared" si="44"/>
        <v>43502</v>
      </c>
      <c r="B789" s="860" t="str">
        <f t="shared" si="43"/>
        <v>Year 3</v>
      </c>
    </row>
    <row r="790" spans="1:2" x14ac:dyDescent="0.2">
      <c r="A790" s="910">
        <f t="shared" si="44"/>
        <v>43503</v>
      </c>
      <c r="B790" s="860" t="str">
        <f t="shared" si="43"/>
        <v>Year 3</v>
      </c>
    </row>
    <row r="791" spans="1:2" x14ac:dyDescent="0.2">
      <c r="A791" s="910">
        <f t="shared" si="44"/>
        <v>43504</v>
      </c>
      <c r="B791" s="860" t="str">
        <f t="shared" si="43"/>
        <v>Year 3</v>
      </c>
    </row>
    <row r="792" spans="1:2" x14ac:dyDescent="0.2">
      <c r="A792" s="910">
        <f t="shared" si="44"/>
        <v>43505</v>
      </c>
      <c r="B792" s="860" t="str">
        <f t="shared" ref="B792:B855" si="45">IF(AND(DAY(A792)=DAY($B$8),MONTH(A792)=MONTH($B$8),YEAR(A792)-YEAR($B$8)&gt;-1),CONCATENATE("Year ",YEAR(A792)-YEAR($B$8)+1),B791)</f>
        <v>Year 3</v>
      </c>
    </row>
    <row r="793" spans="1:2" x14ac:dyDescent="0.2">
      <c r="A793" s="910">
        <f t="shared" ref="A793:A856" si="46">A792+1</f>
        <v>43506</v>
      </c>
      <c r="B793" s="860" t="str">
        <f t="shared" si="45"/>
        <v>Year 3</v>
      </c>
    </row>
    <row r="794" spans="1:2" x14ac:dyDescent="0.2">
      <c r="A794" s="910">
        <f t="shared" si="46"/>
        <v>43507</v>
      </c>
      <c r="B794" s="860" t="str">
        <f t="shared" si="45"/>
        <v>Year 3</v>
      </c>
    </row>
    <row r="795" spans="1:2" x14ac:dyDescent="0.2">
      <c r="A795" s="910">
        <f t="shared" si="46"/>
        <v>43508</v>
      </c>
      <c r="B795" s="860" t="str">
        <f t="shared" si="45"/>
        <v>Year 3</v>
      </c>
    </row>
    <row r="796" spans="1:2" x14ac:dyDescent="0.2">
      <c r="A796" s="910">
        <f t="shared" si="46"/>
        <v>43509</v>
      </c>
      <c r="B796" s="860" t="str">
        <f t="shared" si="45"/>
        <v>Year 3</v>
      </c>
    </row>
    <row r="797" spans="1:2" x14ac:dyDescent="0.2">
      <c r="A797" s="910">
        <f t="shared" si="46"/>
        <v>43510</v>
      </c>
      <c r="B797" s="860" t="str">
        <f t="shared" si="45"/>
        <v>Year 3</v>
      </c>
    </row>
    <row r="798" spans="1:2" x14ac:dyDescent="0.2">
      <c r="A798" s="910">
        <f t="shared" si="46"/>
        <v>43511</v>
      </c>
      <c r="B798" s="860" t="str">
        <f t="shared" si="45"/>
        <v>Year 3</v>
      </c>
    </row>
    <row r="799" spans="1:2" x14ac:dyDescent="0.2">
      <c r="A799" s="910">
        <f t="shared" si="46"/>
        <v>43512</v>
      </c>
      <c r="B799" s="860" t="str">
        <f t="shared" si="45"/>
        <v>Year 3</v>
      </c>
    </row>
    <row r="800" spans="1:2" x14ac:dyDescent="0.2">
      <c r="A800" s="910">
        <f t="shared" si="46"/>
        <v>43513</v>
      </c>
      <c r="B800" s="860" t="str">
        <f t="shared" si="45"/>
        <v>Year 3</v>
      </c>
    </row>
    <row r="801" spans="1:2" x14ac:dyDescent="0.2">
      <c r="A801" s="910">
        <f t="shared" si="46"/>
        <v>43514</v>
      </c>
      <c r="B801" s="860" t="str">
        <f t="shared" si="45"/>
        <v>Year 3</v>
      </c>
    </row>
    <row r="802" spans="1:2" x14ac:dyDescent="0.2">
      <c r="A802" s="910">
        <f t="shared" si="46"/>
        <v>43515</v>
      </c>
      <c r="B802" s="860" t="str">
        <f t="shared" si="45"/>
        <v>Year 3</v>
      </c>
    </row>
    <row r="803" spans="1:2" x14ac:dyDescent="0.2">
      <c r="A803" s="910">
        <f t="shared" si="46"/>
        <v>43516</v>
      </c>
      <c r="B803" s="860" t="str">
        <f t="shared" si="45"/>
        <v>Year 3</v>
      </c>
    </row>
    <row r="804" spans="1:2" x14ac:dyDescent="0.2">
      <c r="A804" s="910">
        <f t="shared" si="46"/>
        <v>43517</v>
      </c>
      <c r="B804" s="860" t="str">
        <f t="shared" si="45"/>
        <v>Year 3</v>
      </c>
    </row>
    <row r="805" spans="1:2" x14ac:dyDescent="0.2">
      <c r="A805" s="910">
        <f t="shared" si="46"/>
        <v>43518</v>
      </c>
      <c r="B805" s="860" t="str">
        <f t="shared" si="45"/>
        <v>Year 3</v>
      </c>
    </row>
    <row r="806" spans="1:2" x14ac:dyDescent="0.2">
      <c r="A806" s="910">
        <f t="shared" si="46"/>
        <v>43519</v>
      </c>
      <c r="B806" s="860" t="str">
        <f t="shared" si="45"/>
        <v>Year 3</v>
      </c>
    </row>
    <row r="807" spans="1:2" x14ac:dyDescent="0.2">
      <c r="A807" s="910">
        <f t="shared" si="46"/>
        <v>43520</v>
      </c>
      <c r="B807" s="860" t="str">
        <f t="shared" si="45"/>
        <v>Year 3</v>
      </c>
    </row>
    <row r="808" spans="1:2" x14ac:dyDescent="0.2">
      <c r="A808" s="910">
        <f t="shared" si="46"/>
        <v>43521</v>
      </c>
      <c r="B808" s="860" t="str">
        <f t="shared" si="45"/>
        <v>Year 3</v>
      </c>
    </row>
    <row r="809" spans="1:2" x14ac:dyDescent="0.2">
      <c r="A809" s="910">
        <f t="shared" si="46"/>
        <v>43522</v>
      </c>
      <c r="B809" s="860" t="str">
        <f t="shared" si="45"/>
        <v>Year 3</v>
      </c>
    </row>
    <row r="810" spans="1:2" x14ac:dyDescent="0.2">
      <c r="A810" s="910">
        <f t="shared" si="46"/>
        <v>43523</v>
      </c>
      <c r="B810" s="860" t="str">
        <f t="shared" si="45"/>
        <v>Year 3</v>
      </c>
    </row>
    <row r="811" spans="1:2" x14ac:dyDescent="0.2">
      <c r="A811" s="910">
        <f t="shared" si="46"/>
        <v>43524</v>
      </c>
      <c r="B811" s="860" t="str">
        <f t="shared" si="45"/>
        <v>Year 3</v>
      </c>
    </row>
    <row r="812" spans="1:2" x14ac:dyDescent="0.2">
      <c r="A812" s="910">
        <f t="shared" si="46"/>
        <v>43525</v>
      </c>
      <c r="B812" s="860" t="str">
        <f t="shared" si="45"/>
        <v>Year 3</v>
      </c>
    </row>
    <row r="813" spans="1:2" x14ac:dyDescent="0.2">
      <c r="A813" s="910">
        <f t="shared" si="46"/>
        <v>43526</v>
      </c>
      <c r="B813" s="860" t="str">
        <f t="shared" si="45"/>
        <v>Year 3</v>
      </c>
    </row>
    <row r="814" spans="1:2" x14ac:dyDescent="0.2">
      <c r="A814" s="910">
        <f t="shared" si="46"/>
        <v>43527</v>
      </c>
      <c r="B814" s="860" t="str">
        <f t="shared" si="45"/>
        <v>Year 3</v>
      </c>
    </row>
    <row r="815" spans="1:2" x14ac:dyDescent="0.2">
      <c r="A815" s="910">
        <f t="shared" si="46"/>
        <v>43528</v>
      </c>
      <c r="B815" s="860" t="str">
        <f t="shared" si="45"/>
        <v>Year 3</v>
      </c>
    </row>
    <row r="816" spans="1:2" x14ac:dyDescent="0.2">
      <c r="A816" s="910">
        <f t="shared" si="46"/>
        <v>43529</v>
      </c>
      <c r="B816" s="860" t="str">
        <f t="shared" si="45"/>
        <v>Year 3</v>
      </c>
    </row>
    <row r="817" spans="1:2" x14ac:dyDescent="0.2">
      <c r="A817" s="910">
        <f t="shared" si="46"/>
        <v>43530</v>
      </c>
      <c r="B817" s="860" t="str">
        <f t="shared" si="45"/>
        <v>Year 3</v>
      </c>
    </row>
    <row r="818" spans="1:2" x14ac:dyDescent="0.2">
      <c r="A818" s="910">
        <f t="shared" si="46"/>
        <v>43531</v>
      </c>
      <c r="B818" s="860" t="str">
        <f t="shared" si="45"/>
        <v>Year 3</v>
      </c>
    </row>
    <row r="819" spans="1:2" x14ac:dyDescent="0.2">
      <c r="A819" s="910">
        <f t="shared" si="46"/>
        <v>43532</v>
      </c>
      <c r="B819" s="860" t="str">
        <f t="shared" si="45"/>
        <v>Year 3</v>
      </c>
    </row>
    <row r="820" spans="1:2" x14ac:dyDescent="0.2">
      <c r="A820" s="910">
        <f t="shared" si="46"/>
        <v>43533</v>
      </c>
      <c r="B820" s="860" t="str">
        <f t="shared" si="45"/>
        <v>Year 3</v>
      </c>
    </row>
    <row r="821" spans="1:2" x14ac:dyDescent="0.2">
      <c r="A821" s="910">
        <f t="shared" si="46"/>
        <v>43534</v>
      </c>
      <c r="B821" s="860" t="str">
        <f t="shared" si="45"/>
        <v>Year 3</v>
      </c>
    </row>
    <row r="822" spans="1:2" x14ac:dyDescent="0.2">
      <c r="A822" s="910">
        <f t="shared" si="46"/>
        <v>43535</v>
      </c>
      <c r="B822" s="860" t="str">
        <f t="shared" si="45"/>
        <v>Year 3</v>
      </c>
    </row>
    <row r="823" spans="1:2" x14ac:dyDescent="0.2">
      <c r="A823" s="910">
        <f t="shared" si="46"/>
        <v>43536</v>
      </c>
      <c r="B823" s="860" t="str">
        <f t="shared" si="45"/>
        <v>Year 3</v>
      </c>
    </row>
    <row r="824" spans="1:2" x14ac:dyDescent="0.2">
      <c r="A824" s="910">
        <f t="shared" si="46"/>
        <v>43537</v>
      </c>
      <c r="B824" s="860" t="str">
        <f t="shared" si="45"/>
        <v>Year 3</v>
      </c>
    </row>
    <row r="825" spans="1:2" x14ac:dyDescent="0.2">
      <c r="A825" s="910">
        <f t="shared" si="46"/>
        <v>43538</v>
      </c>
      <c r="B825" s="860" t="str">
        <f t="shared" si="45"/>
        <v>Year 3</v>
      </c>
    </row>
    <row r="826" spans="1:2" x14ac:dyDescent="0.2">
      <c r="A826" s="910">
        <f t="shared" si="46"/>
        <v>43539</v>
      </c>
      <c r="B826" s="860" t="str">
        <f t="shared" si="45"/>
        <v>Year 3</v>
      </c>
    </row>
    <row r="827" spans="1:2" x14ac:dyDescent="0.2">
      <c r="A827" s="910">
        <f t="shared" si="46"/>
        <v>43540</v>
      </c>
      <c r="B827" s="860" t="str">
        <f t="shared" si="45"/>
        <v>Year 3</v>
      </c>
    </row>
    <row r="828" spans="1:2" x14ac:dyDescent="0.2">
      <c r="A828" s="910">
        <f t="shared" si="46"/>
        <v>43541</v>
      </c>
      <c r="B828" s="860" t="str">
        <f t="shared" si="45"/>
        <v>Year 3</v>
      </c>
    </row>
    <row r="829" spans="1:2" x14ac:dyDescent="0.2">
      <c r="A829" s="910">
        <f t="shared" si="46"/>
        <v>43542</v>
      </c>
      <c r="B829" s="860" t="str">
        <f t="shared" si="45"/>
        <v>Year 3</v>
      </c>
    </row>
    <row r="830" spans="1:2" x14ac:dyDescent="0.2">
      <c r="A830" s="910">
        <f t="shared" si="46"/>
        <v>43543</v>
      </c>
      <c r="B830" s="860" t="str">
        <f t="shared" si="45"/>
        <v>Year 3</v>
      </c>
    </row>
    <row r="831" spans="1:2" x14ac:dyDescent="0.2">
      <c r="A831" s="910">
        <f t="shared" si="46"/>
        <v>43544</v>
      </c>
      <c r="B831" s="860" t="str">
        <f t="shared" si="45"/>
        <v>Year 3</v>
      </c>
    </row>
    <row r="832" spans="1:2" x14ac:dyDescent="0.2">
      <c r="A832" s="910">
        <f t="shared" si="46"/>
        <v>43545</v>
      </c>
      <c r="B832" s="860" t="str">
        <f t="shared" si="45"/>
        <v>Year 3</v>
      </c>
    </row>
    <row r="833" spans="1:2" x14ac:dyDescent="0.2">
      <c r="A833" s="910">
        <f t="shared" si="46"/>
        <v>43546</v>
      </c>
      <c r="B833" s="860" t="str">
        <f t="shared" si="45"/>
        <v>Year 3</v>
      </c>
    </row>
    <row r="834" spans="1:2" x14ac:dyDescent="0.2">
      <c r="A834" s="910">
        <f t="shared" si="46"/>
        <v>43547</v>
      </c>
      <c r="B834" s="860" t="str">
        <f t="shared" si="45"/>
        <v>Year 3</v>
      </c>
    </row>
    <row r="835" spans="1:2" x14ac:dyDescent="0.2">
      <c r="A835" s="910">
        <f t="shared" si="46"/>
        <v>43548</v>
      </c>
      <c r="B835" s="860" t="str">
        <f t="shared" si="45"/>
        <v>Year 3</v>
      </c>
    </row>
    <row r="836" spans="1:2" x14ac:dyDescent="0.2">
      <c r="A836" s="910">
        <f t="shared" si="46"/>
        <v>43549</v>
      </c>
      <c r="B836" s="860" t="str">
        <f t="shared" si="45"/>
        <v>Year 3</v>
      </c>
    </row>
    <row r="837" spans="1:2" x14ac:dyDescent="0.2">
      <c r="A837" s="910">
        <f t="shared" si="46"/>
        <v>43550</v>
      </c>
      <c r="B837" s="860" t="str">
        <f t="shared" si="45"/>
        <v>Year 3</v>
      </c>
    </row>
    <row r="838" spans="1:2" x14ac:dyDescent="0.2">
      <c r="A838" s="910">
        <f t="shared" si="46"/>
        <v>43551</v>
      </c>
      <c r="B838" s="860" t="str">
        <f t="shared" si="45"/>
        <v>Year 3</v>
      </c>
    </row>
    <row r="839" spans="1:2" x14ac:dyDescent="0.2">
      <c r="A839" s="910">
        <f t="shared" si="46"/>
        <v>43552</v>
      </c>
      <c r="B839" s="860" t="str">
        <f t="shared" si="45"/>
        <v>Year 3</v>
      </c>
    </row>
    <row r="840" spans="1:2" x14ac:dyDescent="0.2">
      <c r="A840" s="910">
        <f t="shared" si="46"/>
        <v>43553</v>
      </c>
      <c r="B840" s="860" t="str">
        <f t="shared" si="45"/>
        <v>Year 3</v>
      </c>
    </row>
    <row r="841" spans="1:2" x14ac:dyDescent="0.2">
      <c r="A841" s="910">
        <f t="shared" si="46"/>
        <v>43554</v>
      </c>
      <c r="B841" s="860" t="str">
        <f t="shared" si="45"/>
        <v>Year 3</v>
      </c>
    </row>
    <row r="842" spans="1:2" x14ac:dyDescent="0.2">
      <c r="A842" s="910">
        <f t="shared" si="46"/>
        <v>43555</v>
      </c>
      <c r="B842" s="860" t="str">
        <f t="shared" si="45"/>
        <v>Year 3</v>
      </c>
    </row>
    <row r="843" spans="1:2" x14ac:dyDescent="0.2">
      <c r="A843" s="910">
        <f t="shared" si="46"/>
        <v>43556</v>
      </c>
      <c r="B843" s="860" t="str">
        <f t="shared" si="45"/>
        <v>Year 3</v>
      </c>
    </row>
    <row r="844" spans="1:2" x14ac:dyDescent="0.2">
      <c r="A844" s="910">
        <f t="shared" si="46"/>
        <v>43557</v>
      </c>
      <c r="B844" s="860" t="str">
        <f t="shared" si="45"/>
        <v>Year 3</v>
      </c>
    </row>
    <row r="845" spans="1:2" x14ac:dyDescent="0.2">
      <c r="A845" s="910">
        <f t="shared" si="46"/>
        <v>43558</v>
      </c>
      <c r="B845" s="860" t="str">
        <f t="shared" si="45"/>
        <v>Year 3</v>
      </c>
    </row>
    <row r="846" spans="1:2" x14ac:dyDescent="0.2">
      <c r="A846" s="910">
        <f t="shared" si="46"/>
        <v>43559</v>
      </c>
      <c r="B846" s="860" t="str">
        <f t="shared" si="45"/>
        <v>Year 3</v>
      </c>
    </row>
    <row r="847" spans="1:2" x14ac:dyDescent="0.2">
      <c r="A847" s="910">
        <f t="shared" si="46"/>
        <v>43560</v>
      </c>
      <c r="B847" s="860" t="str">
        <f t="shared" si="45"/>
        <v>Year 3</v>
      </c>
    </row>
    <row r="848" spans="1:2" x14ac:dyDescent="0.2">
      <c r="A848" s="910">
        <f t="shared" si="46"/>
        <v>43561</v>
      </c>
      <c r="B848" s="860" t="str">
        <f t="shared" si="45"/>
        <v>Year 3</v>
      </c>
    </row>
    <row r="849" spans="1:2" x14ac:dyDescent="0.2">
      <c r="A849" s="910">
        <f t="shared" si="46"/>
        <v>43562</v>
      </c>
      <c r="B849" s="860" t="str">
        <f t="shared" si="45"/>
        <v>Year 3</v>
      </c>
    </row>
    <row r="850" spans="1:2" x14ac:dyDescent="0.2">
      <c r="A850" s="910">
        <f t="shared" si="46"/>
        <v>43563</v>
      </c>
      <c r="B850" s="860" t="str">
        <f t="shared" si="45"/>
        <v>Year 3</v>
      </c>
    </row>
    <row r="851" spans="1:2" x14ac:dyDescent="0.2">
      <c r="A851" s="910">
        <f t="shared" si="46"/>
        <v>43564</v>
      </c>
      <c r="B851" s="860" t="str">
        <f t="shared" si="45"/>
        <v>Year 3</v>
      </c>
    </row>
    <row r="852" spans="1:2" x14ac:dyDescent="0.2">
      <c r="A852" s="910">
        <f t="shared" si="46"/>
        <v>43565</v>
      </c>
      <c r="B852" s="860" t="str">
        <f t="shared" si="45"/>
        <v>Year 3</v>
      </c>
    </row>
    <row r="853" spans="1:2" x14ac:dyDescent="0.2">
      <c r="A853" s="910">
        <f t="shared" si="46"/>
        <v>43566</v>
      </c>
      <c r="B853" s="860" t="str">
        <f t="shared" si="45"/>
        <v>Year 3</v>
      </c>
    </row>
    <row r="854" spans="1:2" x14ac:dyDescent="0.2">
      <c r="A854" s="910">
        <f t="shared" si="46"/>
        <v>43567</v>
      </c>
      <c r="B854" s="860" t="str">
        <f t="shared" si="45"/>
        <v>Year 3</v>
      </c>
    </row>
    <row r="855" spans="1:2" x14ac:dyDescent="0.2">
      <c r="A855" s="910">
        <f t="shared" si="46"/>
        <v>43568</v>
      </c>
      <c r="B855" s="860" t="str">
        <f t="shared" si="45"/>
        <v>Year 3</v>
      </c>
    </row>
    <row r="856" spans="1:2" x14ac:dyDescent="0.2">
      <c r="A856" s="910">
        <f t="shared" si="46"/>
        <v>43569</v>
      </c>
      <c r="B856" s="860" t="str">
        <f t="shared" ref="B856:B919" si="47">IF(AND(DAY(A856)=DAY($B$8),MONTH(A856)=MONTH($B$8),YEAR(A856)-YEAR($B$8)&gt;-1),CONCATENATE("Year ",YEAR(A856)-YEAR($B$8)+1),B855)</f>
        <v>Year 3</v>
      </c>
    </row>
    <row r="857" spans="1:2" x14ac:dyDescent="0.2">
      <c r="A857" s="910">
        <f t="shared" ref="A857:A920" si="48">A856+1</f>
        <v>43570</v>
      </c>
      <c r="B857" s="860" t="str">
        <f t="shared" si="47"/>
        <v>Year 3</v>
      </c>
    </row>
    <row r="858" spans="1:2" x14ac:dyDescent="0.2">
      <c r="A858" s="910">
        <f t="shared" si="48"/>
        <v>43571</v>
      </c>
      <c r="B858" s="860" t="str">
        <f t="shared" si="47"/>
        <v>Year 3</v>
      </c>
    </row>
    <row r="859" spans="1:2" x14ac:dyDescent="0.2">
      <c r="A859" s="910">
        <f t="shared" si="48"/>
        <v>43572</v>
      </c>
      <c r="B859" s="860" t="str">
        <f t="shared" si="47"/>
        <v>Year 3</v>
      </c>
    </row>
    <row r="860" spans="1:2" x14ac:dyDescent="0.2">
      <c r="A860" s="910">
        <f t="shared" si="48"/>
        <v>43573</v>
      </c>
      <c r="B860" s="860" t="str">
        <f t="shared" si="47"/>
        <v>Year 3</v>
      </c>
    </row>
    <row r="861" spans="1:2" x14ac:dyDescent="0.2">
      <c r="A861" s="910">
        <f t="shared" si="48"/>
        <v>43574</v>
      </c>
      <c r="B861" s="860" t="str">
        <f t="shared" si="47"/>
        <v>Year 3</v>
      </c>
    </row>
    <row r="862" spans="1:2" x14ac:dyDescent="0.2">
      <c r="A862" s="910">
        <f t="shared" si="48"/>
        <v>43575</v>
      </c>
      <c r="B862" s="860" t="str">
        <f t="shared" si="47"/>
        <v>Year 3</v>
      </c>
    </row>
    <row r="863" spans="1:2" x14ac:dyDescent="0.2">
      <c r="A863" s="910">
        <f t="shared" si="48"/>
        <v>43576</v>
      </c>
      <c r="B863" s="860" t="str">
        <f t="shared" si="47"/>
        <v>Year 3</v>
      </c>
    </row>
    <row r="864" spans="1:2" x14ac:dyDescent="0.2">
      <c r="A864" s="910">
        <f t="shared" si="48"/>
        <v>43577</v>
      </c>
      <c r="B864" s="860" t="str">
        <f t="shared" si="47"/>
        <v>Year 3</v>
      </c>
    </row>
    <row r="865" spans="1:2" x14ac:dyDescent="0.2">
      <c r="A865" s="910">
        <f t="shared" si="48"/>
        <v>43578</v>
      </c>
      <c r="B865" s="860" t="str">
        <f t="shared" si="47"/>
        <v>Year 3</v>
      </c>
    </row>
    <row r="866" spans="1:2" x14ac:dyDescent="0.2">
      <c r="A866" s="910">
        <f t="shared" si="48"/>
        <v>43579</v>
      </c>
      <c r="B866" s="860" t="str">
        <f t="shared" si="47"/>
        <v>Year 3</v>
      </c>
    </row>
    <row r="867" spans="1:2" x14ac:dyDescent="0.2">
      <c r="A867" s="910">
        <f t="shared" si="48"/>
        <v>43580</v>
      </c>
      <c r="B867" s="860" t="str">
        <f t="shared" si="47"/>
        <v>Year 3</v>
      </c>
    </row>
    <row r="868" spans="1:2" x14ac:dyDescent="0.2">
      <c r="A868" s="910">
        <f t="shared" si="48"/>
        <v>43581</v>
      </c>
      <c r="B868" s="860" t="str">
        <f t="shared" si="47"/>
        <v>Year 3</v>
      </c>
    </row>
    <row r="869" spans="1:2" x14ac:dyDescent="0.2">
      <c r="A869" s="910">
        <f t="shared" si="48"/>
        <v>43582</v>
      </c>
      <c r="B869" s="860" t="str">
        <f t="shared" si="47"/>
        <v>Year 3</v>
      </c>
    </row>
    <row r="870" spans="1:2" x14ac:dyDescent="0.2">
      <c r="A870" s="910">
        <f t="shared" si="48"/>
        <v>43583</v>
      </c>
      <c r="B870" s="860" t="str">
        <f t="shared" si="47"/>
        <v>Year 3</v>
      </c>
    </row>
    <row r="871" spans="1:2" x14ac:dyDescent="0.2">
      <c r="A871" s="910">
        <f t="shared" si="48"/>
        <v>43584</v>
      </c>
      <c r="B871" s="860" t="str">
        <f t="shared" si="47"/>
        <v>Year 3</v>
      </c>
    </row>
    <row r="872" spans="1:2" x14ac:dyDescent="0.2">
      <c r="A872" s="910">
        <f t="shared" si="48"/>
        <v>43585</v>
      </c>
      <c r="B872" s="860" t="str">
        <f t="shared" si="47"/>
        <v>Year 3</v>
      </c>
    </row>
    <row r="873" spans="1:2" x14ac:dyDescent="0.2">
      <c r="A873" s="910">
        <f t="shared" si="48"/>
        <v>43586</v>
      </c>
      <c r="B873" s="860" t="str">
        <f t="shared" si="47"/>
        <v>Year 3</v>
      </c>
    </row>
    <row r="874" spans="1:2" x14ac:dyDescent="0.2">
      <c r="A874" s="910">
        <f t="shared" si="48"/>
        <v>43587</v>
      </c>
      <c r="B874" s="860" t="str">
        <f t="shared" si="47"/>
        <v>Year 3</v>
      </c>
    </row>
    <row r="875" spans="1:2" x14ac:dyDescent="0.2">
      <c r="A875" s="910">
        <f t="shared" si="48"/>
        <v>43588</v>
      </c>
      <c r="B875" s="860" t="str">
        <f t="shared" si="47"/>
        <v>Year 3</v>
      </c>
    </row>
    <row r="876" spans="1:2" x14ac:dyDescent="0.2">
      <c r="A876" s="910">
        <f t="shared" si="48"/>
        <v>43589</v>
      </c>
      <c r="B876" s="860" t="str">
        <f t="shared" si="47"/>
        <v>Year 3</v>
      </c>
    </row>
    <row r="877" spans="1:2" x14ac:dyDescent="0.2">
      <c r="A877" s="910">
        <f t="shared" si="48"/>
        <v>43590</v>
      </c>
      <c r="B877" s="860" t="str">
        <f t="shared" si="47"/>
        <v>Year 3</v>
      </c>
    </row>
    <row r="878" spans="1:2" x14ac:dyDescent="0.2">
      <c r="A878" s="910">
        <f t="shared" si="48"/>
        <v>43591</v>
      </c>
      <c r="B878" s="860" t="str">
        <f t="shared" si="47"/>
        <v>Year 3</v>
      </c>
    </row>
    <row r="879" spans="1:2" x14ac:dyDescent="0.2">
      <c r="A879" s="910">
        <f t="shared" si="48"/>
        <v>43592</v>
      </c>
      <c r="B879" s="860" t="str">
        <f t="shared" si="47"/>
        <v>Year 3</v>
      </c>
    </row>
    <row r="880" spans="1:2" x14ac:dyDescent="0.2">
      <c r="A880" s="910">
        <f t="shared" si="48"/>
        <v>43593</v>
      </c>
      <c r="B880" s="860" t="str">
        <f t="shared" si="47"/>
        <v>Year 3</v>
      </c>
    </row>
    <row r="881" spans="1:2" x14ac:dyDescent="0.2">
      <c r="A881" s="910">
        <f t="shared" si="48"/>
        <v>43594</v>
      </c>
      <c r="B881" s="860" t="str">
        <f t="shared" si="47"/>
        <v>Year 3</v>
      </c>
    </row>
    <row r="882" spans="1:2" x14ac:dyDescent="0.2">
      <c r="A882" s="910">
        <f t="shared" si="48"/>
        <v>43595</v>
      </c>
      <c r="B882" s="860" t="str">
        <f t="shared" si="47"/>
        <v>Year 3</v>
      </c>
    </row>
    <row r="883" spans="1:2" x14ac:dyDescent="0.2">
      <c r="A883" s="910">
        <f t="shared" si="48"/>
        <v>43596</v>
      </c>
      <c r="B883" s="860" t="str">
        <f t="shared" si="47"/>
        <v>Year 3</v>
      </c>
    </row>
    <row r="884" spans="1:2" x14ac:dyDescent="0.2">
      <c r="A884" s="910">
        <f t="shared" si="48"/>
        <v>43597</v>
      </c>
      <c r="B884" s="860" t="str">
        <f t="shared" si="47"/>
        <v>Year 3</v>
      </c>
    </row>
    <row r="885" spans="1:2" x14ac:dyDescent="0.2">
      <c r="A885" s="910">
        <f t="shared" si="48"/>
        <v>43598</v>
      </c>
      <c r="B885" s="860" t="str">
        <f t="shared" si="47"/>
        <v>Year 3</v>
      </c>
    </row>
    <row r="886" spans="1:2" x14ac:dyDescent="0.2">
      <c r="A886" s="910">
        <f t="shared" si="48"/>
        <v>43599</v>
      </c>
      <c r="B886" s="860" t="str">
        <f t="shared" si="47"/>
        <v>Year 3</v>
      </c>
    </row>
    <row r="887" spans="1:2" x14ac:dyDescent="0.2">
      <c r="A887" s="910">
        <f t="shared" si="48"/>
        <v>43600</v>
      </c>
      <c r="B887" s="860" t="str">
        <f t="shared" si="47"/>
        <v>Year 3</v>
      </c>
    </row>
    <row r="888" spans="1:2" x14ac:dyDescent="0.2">
      <c r="A888" s="910">
        <f t="shared" si="48"/>
        <v>43601</v>
      </c>
      <c r="B888" s="860" t="str">
        <f t="shared" si="47"/>
        <v>Year 3</v>
      </c>
    </row>
    <row r="889" spans="1:2" x14ac:dyDescent="0.2">
      <c r="A889" s="910">
        <f t="shared" si="48"/>
        <v>43602</v>
      </c>
      <c r="B889" s="860" t="str">
        <f t="shared" si="47"/>
        <v>Year 3</v>
      </c>
    </row>
    <row r="890" spans="1:2" x14ac:dyDescent="0.2">
      <c r="A890" s="910">
        <f t="shared" si="48"/>
        <v>43603</v>
      </c>
      <c r="B890" s="860" t="str">
        <f t="shared" si="47"/>
        <v>Year 3</v>
      </c>
    </row>
    <row r="891" spans="1:2" x14ac:dyDescent="0.2">
      <c r="A891" s="910">
        <f t="shared" si="48"/>
        <v>43604</v>
      </c>
      <c r="B891" s="860" t="str">
        <f t="shared" si="47"/>
        <v>Year 3</v>
      </c>
    </row>
    <row r="892" spans="1:2" x14ac:dyDescent="0.2">
      <c r="A892" s="910">
        <f t="shared" si="48"/>
        <v>43605</v>
      </c>
      <c r="B892" s="860" t="str">
        <f t="shared" si="47"/>
        <v>Year 3</v>
      </c>
    </row>
    <row r="893" spans="1:2" x14ac:dyDescent="0.2">
      <c r="A893" s="910">
        <f t="shared" si="48"/>
        <v>43606</v>
      </c>
      <c r="B893" s="860" t="str">
        <f t="shared" si="47"/>
        <v>Year 3</v>
      </c>
    </row>
    <row r="894" spans="1:2" x14ac:dyDescent="0.2">
      <c r="A894" s="910">
        <f t="shared" si="48"/>
        <v>43607</v>
      </c>
      <c r="B894" s="860" t="str">
        <f t="shared" si="47"/>
        <v>Year 3</v>
      </c>
    </row>
    <row r="895" spans="1:2" x14ac:dyDescent="0.2">
      <c r="A895" s="910">
        <f t="shared" si="48"/>
        <v>43608</v>
      </c>
      <c r="B895" s="860" t="str">
        <f t="shared" si="47"/>
        <v>Year 3</v>
      </c>
    </row>
    <row r="896" spans="1:2" x14ac:dyDescent="0.2">
      <c r="A896" s="910">
        <f t="shared" si="48"/>
        <v>43609</v>
      </c>
      <c r="B896" s="860" t="str">
        <f t="shared" si="47"/>
        <v>Year 3</v>
      </c>
    </row>
    <row r="897" spans="1:2" x14ac:dyDescent="0.2">
      <c r="A897" s="910">
        <f t="shared" si="48"/>
        <v>43610</v>
      </c>
      <c r="B897" s="860" t="str">
        <f t="shared" si="47"/>
        <v>Year 3</v>
      </c>
    </row>
    <row r="898" spans="1:2" x14ac:dyDescent="0.2">
      <c r="A898" s="910">
        <f t="shared" si="48"/>
        <v>43611</v>
      </c>
      <c r="B898" s="860" t="str">
        <f t="shared" si="47"/>
        <v>Year 3</v>
      </c>
    </row>
    <row r="899" spans="1:2" x14ac:dyDescent="0.2">
      <c r="A899" s="910">
        <f t="shared" si="48"/>
        <v>43612</v>
      </c>
      <c r="B899" s="860" t="str">
        <f t="shared" si="47"/>
        <v>Year 3</v>
      </c>
    </row>
    <row r="900" spans="1:2" x14ac:dyDescent="0.2">
      <c r="A900" s="910">
        <f t="shared" si="48"/>
        <v>43613</v>
      </c>
      <c r="B900" s="860" t="str">
        <f t="shared" si="47"/>
        <v>Year 3</v>
      </c>
    </row>
    <row r="901" spans="1:2" x14ac:dyDescent="0.2">
      <c r="A901" s="910">
        <f t="shared" si="48"/>
        <v>43614</v>
      </c>
      <c r="B901" s="860" t="str">
        <f t="shared" si="47"/>
        <v>Year 3</v>
      </c>
    </row>
    <row r="902" spans="1:2" x14ac:dyDescent="0.2">
      <c r="A902" s="910">
        <f t="shared" si="48"/>
        <v>43615</v>
      </c>
      <c r="B902" s="860" t="str">
        <f t="shared" si="47"/>
        <v>Year 3</v>
      </c>
    </row>
    <row r="903" spans="1:2" x14ac:dyDescent="0.2">
      <c r="A903" s="910">
        <f t="shared" si="48"/>
        <v>43616</v>
      </c>
      <c r="B903" s="860" t="str">
        <f t="shared" si="47"/>
        <v>Year 3</v>
      </c>
    </row>
    <row r="904" spans="1:2" x14ac:dyDescent="0.2">
      <c r="A904" s="910">
        <f t="shared" si="48"/>
        <v>43617</v>
      </c>
      <c r="B904" s="860" t="str">
        <f t="shared" si="47"/>
        <v>Year 3</v>
      </c>
    </row>
    <row r="905" spans="1:2" x14ac:dyDescent="0.2">
      <c r="A905" s="910">
        <f t="shared" si="48"/>
        <v>43618</v>
      </c>
      <c r="B905" s="860" t="str">
        <f t="shared" si="47"/>
        <v>Year 3</v>
      </c>
    </row>
    <row r="906" spans="1:2" x14ac:dyDescent="0.2">
      <c r="A906" s="910">
        <f t="shared" si="48"/>
        <v>43619</v>
      </c>
      <c r="B906" s="860" t="str">
        <f t="shared" si="47"/>
        <v>Year 3</v>
      </c>
    </row>
    <row r="907" spans="1:2" x14ac:dyDescent="0.2">
      <c r="A907" s="910">
        <f t="shared" si="48"/>
        <v>43620</v>
      </c>
      <c r="B907" s="860" t="str">
        <f t="shared" si="47"/>
        <v>Year 3</v>
      </c>
    </row>
    <row r="908" spans="1:2" x14ac:dyDescent="0.2">
      <c r="A908" s="910">
        <f t="shared" si="48"/>
        <v>43621</v>
      </c>
      <c r="B908" s="860" t="str">
        <f t="shared" si="47"/>
        <v>Year 3</v>
      </c>
    </row>
    <row r="909" spans="1:2" x14ac:dyDescent="0.2">
      <c r="A909" s="910">
        <f t="shared" si="48"/>
        <v>43622</v>
      </c>
      <c r="B909" s="860" t="str">
        <f t="shared" si="47"/>
        <v>Year 3</v>
      </c>
    </row>
    <row r="910" spans="1:2" x14ac:dyDescent="0.2">
      <c r="A910" s="910">
        <f t="shared" si="48"/>
        <v>43623</v>
      </c>
      <c r="B910" s="860" t="str">
        <f t="shared" si="47"/>
        <v>Year 3</v>
      </c>
    </row>
    <row r="911" spans="1:2" x14ac:dyDescent="0.2">
      <c r="A911" s="910">
        <f t="shared" si="48"/>
        <v>43624</v>
      </c>
      <c r="B911" s="860" t="str">
        <f t="shared" si="47"/>
        <v>Year 3</v>
      </c>
    </row>
    <row r="912" spans="1:2" x14ac:dyDescent="0.2">
      <c r="A912" s="910">
        <f t="shared" si="48"/>
        <v>43625</v>
      </c>
      <c r="B912" s="860" t="str">
        <f t="shared" si="47"/>
        <v>Year 3</v>
      </c>
    </row>
    <row r="913" spans="1:2" x14ac:dyDescent="0.2">
      <c r="A913" s="910">
        <f t="shared" si="48"/>
        <v>43626</v>
      </c>
      <c r="B913" s="860" t="str">
        <f t="shared" si="47"/>
        <v>Year 3</v>
      </c>
    </row>
    <row r="914" spans="1:2" x14ac:dyDescent="0.2">
      <c r="A914" s="910">
        <f t="shared" si="48"/>
        <v>43627</v>
      </c>
      <c r="B914" s="860" t="str">
        <f t="shared" si="47"/>
        <v>Year 3</v>
      </c>
    </row>
    <row r="915" spans="1:2" x14ac:dyDescent="0.2">
      <c r="A915" s="910">
        <f t="shared" si="48"/>
        <v>43628</v>
      </c>
      <c r="B915" s="860" t="str">
        <f t="shared" si="47"/>
        <v>Year 3</v>
      </c>
    </row>
    <row r="916" spans="1:2" x14ac:dyDescent="0.2">
      <c r="A916" s="910">
        <f t="shared" si="48"/>
        <v>43629</v>
      </c>
      <c r="B916" s="860" t="str">
        <f t="shared" si="47"/>
        <v>Year 3</v>
      </c>
    </row>
    <row r="917" spans="1:2" x14ac:dyDescent="0.2">
      <c r="A917" s="910">
        <f t="shared" si="48"/>
        <v>43630</v>
      </c>
      <c r="B917" s="860" t="str">
        <f t="shared" si="47"/>
        <v>Year 3</v>
      </c>
    </row>
    <row r="918" spans="1:2" x14ac:dyDescent="0.2">
      <c r="A918" s="910">
        <f t="shared" si="48"/>
        <v>43631</v>
      </c>
      <c r="B918" s="860" t="str">
        <f t="shared" si="47"/>
        <v>Year 3</v>
      </c>
    </row>
    <row r="919" spans="1:2" x14ac:dyDescent="0.2">
      <c r="A919" s="910">
        <f t="shared" si="48"/>
        <v>43632</v>
      </c>
      <c r="B919" s="860" t="str">
        <f t="shared" si="47"/>
        <v>Year 3</v>
      </c>
    </row>
    <row r="920" spans="1:2" x14ac:dyDescent="0.2">
      <c r="A920" s="910">
        <f t="shared" si="48"/>
        <v>43633</v>
      </c>
      <c r="B920" s="860" t="str">
        <f t="shared" ref="B920:B983" si="49">IF(AND(DAY(A920)=DAY($B$8),MONTH(A920)=MONTH($B$8),YEAR(A920)-YEAR($B$8)&gt;-1),CONCATENATE("Year ",YEAR(A920)-YEAR($B$8)+1),B919)</f>
        <v>Year 3</v>
      </c>
    </row>
    <row r="921" spans="1:2" x14ac:dyDescent="0.2">
      <c r="A921" s="910">
        <f t="shared" ref="A921:A984" si="50">A920+1</f>
        <v>43634</v>
      </c>
      <c r="B921" s="860" t="str">
        <f t="shared" si="49"/>
        <v>Year 3</v>
      </c>
    </row>
    <row r="922" spans="1:2" x14ac:dyDescent="0.2">
      <c r="A922" s="910">
        <f t="shared" si="50"/>
        <v>43635</v>
      </c>
      <c r="B922" s="860" t="str">
        <f t="shared" si="49"/>
        <v>Year 3</v>
      </c>
    </row>
    <row r="923" spans="1:2" x14ac:dyDescent="0.2">
      <c r="A923" s="910">
        <f t="shared" si="50"/>
        <v>43636</v>
      </c>
      <c r="B923" s="860" t="str">
        <f t="shared" si="49"/>
        <v>Year 3</v>
      </c>
    </row>
    <row r="924" spans="1:2" x14ac:dyDescent="0.2">
      <c r="A924" s="910">
        <f t="shared" si="50"/>
        <v>43637</v>
      </c>
      <c r="B924" s="860" t="str">
        <f t="shared" si="49"/>
        <v>Year 3</v>
      </c>
    </row>
    <row r="925" spans="1:2" x14ac:dyDescent="0.2">
      <c r="A925" s="910">
        <f t="shared" si="50"/>
        <v>43638</v>
      </c>
      <c r="B925" s="860" t="str">
        <f t="shared" si="49"/>
        <v>Year 3</v>
      </c>
    </row>
    <row r="926" spans="1:2" x14ac:dyDescent="0.2">
      <c r="A926" s="910">
        <f t="shared" si="50"/>
        <v>43639</v>
      </c>
      <c r="B926" s="860" t="str">
        <f t="shared" si="49"/>
        <v>Year 3</v>
      </c>
    </row>
    <row r="927" spans="1:2" x14ac:dyDescent="0.2">
      <c r="A927" s="910">
        <f t="shared" si="50"/>
        <v>43640</v>
      </c>
      <c r="B927" s="860" t="str">
        <f t="shared" si="49"/>
        <v>Year 3</v>
      </c>
    </row>
    <row r="928" spans="1:2" x14ac:dyDescent="0.2">
      <c r="A928" s="910">
        <f t="shared" si="50"/>
        <v>43641</v>
      </c>
      <c r="B928" s="860" t="str">
        <f t="shared" si="49"/>
        <v>Year 3</v>
      </c>
    </row>
    <row r="929" spans="1:2" x14ac:dyDescent="0.2">
      <c r="A929" s="910">
        <f t="shared" si="50"/>
        <v>43642</v>
      </c>
      <c r="B929" s="860" t="str">
        <f t="shared" si="49"/>
        <v>Year 3</v>
      </c>
    </row>
    <row r="930" spans="1:2" x14ac:dyDescent="0.2">
      <c r="A930" s="910">
        <f t="shared" si="50"/>
        <v>43643</v>
      </c>
      <c r="B930" s="860" t="str">
        <f t="shared" si="49"/>
        <v>Year 3</v>
      </c>
    </row>
    <row r="931" spans="1:2" x14ac:dyDescent="0.2">
      <c r="A931" s="910">
        <f t="shared" si="50"/>
        <v>43644</v>
      </c>
      <c r="B931" s="860" t="str">
        <f t="shared" si="49"/>
        <v>Year 3</v>
      </c>
    </row>
    <row r="932" spans="1:2" x14ac:dyDescent="0.2">
      <c r="A932" s="910">
        <f t="shared" si="50"/>
        <v>43645</v>
      </c>
      <c r="B932" s="860" t="str">
        <f t="shared" si="49"/>
        <v>Year 3</v>
      </c>
    </row>
    <row r="933" spans="1:2" x14ac:dyDescent="0.2">
      <c r="A933" s="910">
        <f t="shared" si="50"/>
        <v>43646</v>
      </c>
      <c r="B933" s="860" t="str">
        <f t="shared" si="49"/>
        <v>Year 3</v>
      </c>
    </row>
    <row r="934" spans="1:2" x14ac:dyDescent="0.2">
      <c r="A934" s="910">
        <f t="shared" si="50"/>
        <v>43647</v>
      </c>
      <c r="B934" s="860" t="str">
        <f t="shared" si="49"/>
        <v>Year 3</v>
      </c>
    </row>
    <row r="935" spans="1:2" x14ac:dyDescent="0.2">
      <c r="A935" s="910">
        <f t="shared" si="50"/>
        <v>43648</v>
      </c>
      <c r="B935" s="860" t="str">
        <f t="shared" si="49"/>
        <v>Year 3</v>
      </c>
    </row>
    <row r="936" spans="1:2" x14ac:dyDescent="0.2">
      <c r="A936" s="910">
        <f t="shared" si="50"/>
        <v>43649</v>
      </c>
      <c r="B936" s="860" t="str">
        <f t="shared" si="49"/>
        <v>Year 3</v>
      </c>
    </row>
    <row r="937" spans="1:2" x14ac:dyDescent="0.2">
      <c r="A937" s="910">
        <f t="shared" si="50"/>
        <v>43650</v>
      </c>
      <c r="B937" s="860" t="str">
        <f t="shared" si="49"/>
        <v>Year 3</v>
      </c>
    </row>
    <row r="938" spans="1:2" x14ac:dyDescent="0.2">
      <c r="A938" s="910">
        <f t="shared" si="50"/>
        <v>43651</v>
      </c>
      <c r="B938" s="860" t="str">
        <f t="shared" si="49"/>
        <v>Year 3</v>
      </c>
    </row>
    <row r="939" spans="1:2" x14ac:dyDescent="0.2">
      <c r="A939" s="910">
        <f t="shared" si="50"/>
        <v>43652</v>
      </c>
      <c r="B939" s="860" t="str">
        <f t="shared" si="49"/>
        <v>Year 3</v>
      </c>
    </row>
    <row r="940" spans="1:2" x14ac:dyDescent="0.2">
      <c r="A940" s="910">
        <f t="shared" si="50"/>
        <v>43653</v>
      </c>
      <c r="B940" s="860" t="str">
        <f t="shared" si="49"/>
        <v>Year 3</v>
      </c>
    </row>
    <row r="941" spans="1:2" x14ac:dyDescent="0.2">
      <c r="A941" s="910">
        <f t="shared" si="50"/>
        <v>43654</v>
      </c>
      <c r="B941" s="860" t="str">
        <f t="shared" si="49"/>
        <v>Year 3</v>
      </c>
    </row>
    <row r="942" spans="1:2" x14ac:dyDescent="0.2">
      <c r="A942" s="910">
        <f t="shared" si="50"/>
        <v>43655</v>
      </c>
      <c r="B942" s="860" t="str">
        <f t="shared" si="49"/>
        <v>Year 3</v>
      </c>
    </row>
    <row r="943" spans="1:2" x14ac:dyDescent="0.2">
      <c r="A943" s="910">
        <f t="shared" si="50"/>
        <v>43656</v>
      </c>
      <c r="B943" s="860" t="str">
        <f t="shared" si="49"/>
        <v>Year 3</v>
      </c>
    </row>
    <row r="944" spans="1:2" x14ac:dyDescent="0.2">
      <c r="A944" s="910">
        <f t="shared" si="50"/>
        <v>43657</v>
      </c>
      <c r="B944" s="860" t="str">
        <f t="shared" si="49"/>
        <v>Year 3</v>
      </c>
    </row>
    <row r="945" spans="1:2" x14ac:dyDescent="0.2">
      <c r="A945" s="910">
        <f t="shared" si="50"/>
        <v>43658</v>
      </c>
      <c r="B945" s="860" t="str">
        <f t="shared" si="49"/>
        <v>Year 3</v>
      </c>
    </row>
    <row r="946" spans="1:2" x14ac:dyDescent="0.2">
      <c r="A946" s="910">
        <f t="shared" si="50"/>
        <v>43659</v>
      </c>
      <c r="B946" s="860" t="str">
        <f t="shared" si="49"/>
        <v>Year 3</v>
      </c>
    </row>
    <row r="947" spans="1:2" x14ac:dyDescent="0.2">
      <c r="A947" s="910">
        <f t="shared" si="50"/>
        <v>43660</v>
      </c>
      <c r="B947" s="860" t="str">
        <f t="shared" si="49"/>
        <v>Year 3</v>
      </c>
    </row>
    <row r="948" spans="1:2" x14ac:dyDescent="0.2">
      <c r="A948" s="910">
        <f t="shared" si="50"/>
        <v>43661</v>
      </c>
      <c r="B948" s="860" t="str">
        <f t="shared" si="49"/>
        <v>Year 3</v>
      </c>
    </row>
    <row r="949" spans="1:2" x14ac:dyDescent="0.2">
      <c r="A949" s="910">
        <f t="shared" si="50"/>
        <v>43662</v>
      </c>
      <c r="B949" s="860" t="str">
        <f t="shared" si="49"/>
        <v>Year 3</v>
      </c>
    </row>
    <row r="950" spans="1:2" x14ac:dyDescent="0.2">
      <c r="A950" s="910">
        <f t="shared" si="50"/>
        <v>43663</v>
      </c>
      <c r="B950" s="860" t="str">
        <f t="shared" si="49"/>
        <v>Year 3</v>
      </c>
    </row>
    <row r="951" spans="1:2" x14ac:dyDescent="0.2">
      <c r="A951" s="910">
        <f t="shared" si="50"/>
        <v>43664</v>
      </c>
      <c r="B951" s="860" t="str">
        <f t="shared" si="49"/>
        <v>Year 3</v>
      </c>
    </row>
    <row r="952" spans="1:2" x14ac:dyDescent="0.2">
      <c r="A952" s="910">
        <f t="shared" si="50"/>
        <v>43665</v>
      </c>
      <c r="B952" s="860" t="str">
        <f t="shared" si="49"/>
        <v>Year 3</v>
      </c>
    </row>
    <row r="953" spans="1:2" x14ac:dyDescent="0.2">
      <c r="A953" s="910">
        <f t="shared" si="50"/>
        <v>43666</v>
      </c>
      <c r="B953" s="860" t="str">
        <f t="shared" si="49"/>
        <v>Year 3</v>
      </c>
    </row>
    <row r="954" spans="1:2" x14ac:dyDescent="0.2">
      <c r="A954" s="910">
        <f t="shared" si="50"/>
        <v>43667</v>
      </c>
      <c r="B954" s="860" t="str">
        <f t="shared" si="49"/>
        <v>Year 3</v>
      </c>
    </row>
    <row r="955" spans="1:2" x14ac:dyDescent="0.2">
      <c r="A955" s="910">
        <f t="shared" si="50"/>
        <v>43668</v>
      </c>
      <c r="B955" s="860" t="str">
        <f t="shared" si="49"/>
        <v>Year 3</v>
      </c>
    </row>
    <row r="956" spans="1:2" x14ac:dyDescent="0.2">
      <c r="A956" s="910">
        <f t="shared" si="50"/>
        <v>43669</v>
      </c>
      <c r="B956" s="860" t="str">
        <f t="shared" si="49"/>
        <v>Year 3</v>
      </c>
    </row>
    <row r="957" spans="1:2" x14ac:dyDescent="0.2">
      <c r="A957" s="910">
        <f t="shared" si="50"/>
        <v>43670</v>
      </c>
      <c r="B957" s="860" t="str">
        <f t="shared" si="49"/>
        <v>Year 3</v>
      </c>
    </row>
    <row r="958" spans="1:2" x14ac:dyDescent="0.2">
      <c r="A958" s="910">
        <f t="shared" si="50"/>
        <v>43671</v>
      </c>
      <c r="B958" s="860" t="str">
        <f t="shared" si="49"/>
        <v>Year 3</v>
      </c>
    </row>
    <row r="959" spans="1:2" x14ac:dyDescent="0.2">
      <c r="A959" s="910">
        <f t="shared" si="50"/>
        <v>43672</v>
      </c>
      <c r="B959" s="860" t="str">
        <f t="shared" si="49"/>
        <v>Year 3</v>
      </c>
    </row>
    <row r="960" spans="1:2" x14ac:dyDescent="0.2">
      <c r="A960" s="910">
        <f t="shared" si="50"/>
        <v>43673</v>
      </c>
      <c r="B960" s="860" t="str">
        <f t="shared" si="49"/>
        <v>Year 3</v>
      </c>
    </row>
    <row r="961" spans="1:2" x14ac:dyDescent="0.2">
      <c r="A961" s="910">
        <f t="shared" si="50"/>
        <v>43674</v>
      </c>
      <c r="B961" s="860" t="str">
        <f t="shared" si="49"/>
        <v>Year 3</v>
      </c>
    </row>
    <row r="962" spans="1:2" x14ac:dyDescent="0.2">
      <c r="A962" s="910">
        <f t="shared" si="50"/>
        <v>43675</v>
      </c>
      <c r="B962" s="860" t="str">
        <f t="shared" si="49"/>
        <v>Year 3</v>
      </c>
    </row>
    <row r="963" spans="1:2" x14ac:dyDescent="0.2">
      <c r="A963" s="910">
        <f t="shared" si="50"/>
        <v>43676</v>
      </c>
      <c r="B963" s="860" t="str">
        <f t="shared" si="49"/>
        <v>Year 3</v>
      </c>
    </row>
    <row r="964" spans="1:2" x14ac:dyDescent="0.2">
      <c r="A964" s="910">
        <f t="shared" si="50"/>
        <v>43677</v>
      </c>
      <c r="B964" s="860" t="str">
        <f t="shared" si="49"/>
        <v>Year 3</v>
      </c>
    </row>
    <row r="965" spans="1:2" x14ac:dyDescent="0.2">
      <c r="A965" s="910">
        <f t="shared" si="50"/>
        <v>43678</v>
      </c>
      <c r="B965" s="860" t="str">
        <f t="shared" si="49"/>
        <v>Year 3</v>
      </c>
    </row>
    <row r="966" spans="1:2" x14ac:dyDescent="0.2">
      <c r="A966" s="910">
        <f t="shared" si="50"/>
        <v>43679</v>
      </c>
      <c r="B966" s="860" t="str">
        <f t="shared" si="49"/>
        <v>Year 3</v>
      </c>
    </row>
    <row r="967" spans="1:2" x14ac:dyDescent="0.2">
      <c r="A967" s="910">
        <f t="shared" si="50"/>
        <v>43680</v>
      </c>
      <c r="B967" s="860" t="str">
        <f t="shared" si="49"/>
        <v>Year 3</v>
      </c>
    </row>
    <row r="968" spans="1:2" x14ac:dyDescent="0.2">
      <c r="A968" s="910">
        <f t="shared" si="50"/>
        <v>43681</v>
      </c>
      <c r="B968" s="860" t="str">
        <f t="shared" si="49"/>
        <v>Year 3</v>
      </c>
    </row>
    <row r="969" spans="1:2" x14ac:dyDescent="0.2">
      <c r="A969" s="910">
        <f t="shared" si="50"/>
        <v>43682</v>
      </c>
      <c r="B969" s="860" t="str">
        <f t="shared" si="49"/>
        <v>Year 3</v>
      </c>
    </row>
    <row r="970" spans="1:2" x14ac:dyDescent="0.2">
      <c r="A970" s="910">
        <f t="shared" si="50"/>
        <v>43683</v>
      </c>
      <c r="B970" s="860" t="str">
        <f t="shared" si="49"/>
        <v>Year 3</v>
      </c>
    </row>
    <row r="971" spans="1:2" x14ac:dyDescent="0.2">
      <c r="A971" s="910">
        <f t="shared" si="50"/>
        <v>43684</v>
      </c>
      <c r="B971" s="860" t="str">
        <f t="shared" si="49"/>
        <v>Year 3</v>
      </c>
    </row>
    <row r="972" spans="1:2" x14ac:dyDescent="0.2">
      <c r="A972" s="910">
        <f t="shared" si="50"/>
        <v>43685</v>
      </c>
      <c r="B972" s="860" t="str">
        <f t="shared" si="49"/>
        <v>Year 3</v>
      </c>
    </row>
    <row r="973" spans="1:2" x14ac:dyDescent="0.2">
      <c r="A973" s="910">
        <f t="shared" si="50"/>
        <v>43686</v>
      </c>
      <c r="B973" s="860" t="str">
        <f t="shared" si="49"/>
        <v>Year 3</v>
      </c>
    </row>
    <row r="974" spans="1:2" x14ac:dyDescent="0.2">
      <c r="A974" s="910">
        <f t="shared" si="50"/>
        <v>43687</v>
      </c>
      <c r="B974" s="860" t="str">
        <f t="shared" si="49"/>
        <v>Year 3</v>
      </c>
    </row>
    <row r="975" spans="1:2" x14ac:dyDescent="0.2">
      <c r="A975" s="910">
        <f t="shared" si="50"/>
        <v>43688</v>
      </c>
      <c r="B975" s="860" t="str">
        <f t="shared" si="49"/>
        <v>Year 3</v>
      </c>
    </row>
    <row r="976" spans="1:2" x14ac:dyDescent="0.2">
      <c r="A976" s="910">
        <f t="shared" si="50"/>
        <v>43689</v>
      </c>
      <c r="B976" s="860" t="str">
        <f t="shared" si="49"/>
        <v>Year 3</v>
      </c>
    </row>
    <row r="977" spans="1:2" x14ac:dyDescent="0.2">
      <c r="A977" s="910">
        <f t="shared" si="50"/>
        <v>43690</v>
      </c>
      <c r="B977" s="860" t="str">
        <f t="shared" si="49"/>
        <v>Year 3</v>
      </c>
    </row>
    <row r="978" spans="1:2" x14ac:dyDescent="0.2">
      <c r="A978" s="910">
        <f t="shared" si="50"/>
        <v>43691</v>
      </c>
      <c r="B978" s="860" t="str">
        <f t="shared" si="49"/>
        <v>Year 3</v>
      </c>
    </row>
    <row r="979" spans="1:2" x14ac:dyDescent="0.2">
      <c r="A979" s="910">
        <f t="shared" si="50"/>
        <v>43692</v>
      </c>
      <c r="B979" s="860" t="str">
        <f t="shared" si="49"/>
        <v>Year 3</v>
      </c>
    </row>
    <row r="980" spans="1:2" x14ac:dyDescent="0.2">
      <c r="A980" s="910">
        <f t="shared" si="50"/>
        <v>43693</v>
      </c>
      <c r="B980" s="860" t="str">
        <f t="shared" si="49"/>
        <v>Year 3</v>
      </c>
    </row>
    <row r="981" spans="1:2" x14ac:dyDescent="0.2">
      <c r="A981" s="910">
        <f t="shared" si="50"/>
        <v>43694</v>
      </c>
      <c r="B981" s="860" t="str">
        <f t="shared" si="49"/>
        <v>Year 3</v>
      </c>
    </row>
    <row r="982" spans="1:2" x14ac:dyDescent="0.2">
      <c r="A982" s="910">
        <f t="shared" si="50"/>
        <v>43695</v>
      </c>
      <c r="B982" s="860" t="str">
        <f t="shared" si="49"/>
        <v>Year 3</v>
      </c>
    </row>
    <row r="983" spans="1:2" x14ac:dyDescent="0.2">
      <c r="A983" s="910">
        <f t="shared" si="50"/>
        <v>43696</v>
      </c>
      <c r="B983" s="860" t="str">
        <f t="shared" si="49"/>
        <v>Year 3</v>
      </c>
    </row>
    <row r="984" spans="1:2" x14ac:dyDescent="0.2">
      <c r="A984" s="910">
        <f t="shared" si="50"/>
        <v>43697</v>
      </c>
      <c r="B984" s="860" t="str">
        <f t="shared" ref="B984:B1047" si="51">IF(AND(DAY(A984)=DAY($B$8),MONTH(A984)=MONTH($B$8),YEAR(A984)-YEAR($B$8)&gt;-1),CONCATENATE("Year ",YEAR(A984)-YEAR($B$8)+1),B983)</f>
        <v>Year 3</v>
      </c>
    </row>
    <row r="985" spans="1:2" x14ac:dyDescent="0.2">
      <c r="A985" s="910">
        <f t="shared" ref="A985:A1048" si="52">A984+1</f>
        <v>43698</v>
      </c>
      <c r="B985" s="860" t="str">
        <f t="shared" si="51"/>
        <v>Year 3</v>
      </c>
    </row>
    <row r="986" spans="1:2" x14ac:dyDescent="0.2">
      <c r="A986" s="910">
        <f t="shared" si="52"/>
        <v>43699</v>
      </c>
      <c r="B986" s="860" t="str">
        <f t="shared" si="51"/>
        <v>Year 3</v>
      </c>
    </row>
    <row r="987" spans="1:2" x14ac:dyDescent="0.2">
      <c r="A987" s="910">
        <f t="shared" si="52"/>
        <v>43700</v>
      </c>
      <c r="B987" s="860" t="str">
        <f t="shared" si="51"/>
        <v>Year 3</v>
      </c>
    </row>
    <row r="988" spans="1:2" x14ac:dyDescent="0.2">
      <c r="A988" s="910">
        <f t="shared" si="52"/>
        <v>43701</v>
      </c>
      <c r="B988" s="860" t="str">
        <f t="shared" si="51"/>
        <v>Year 3</v>
      </c>
    </row>
    <row r="989" spans="1:2" x14ac:dyDescent="0.2">
      <c r="A989" s="910">
        <f t="shared" si="52"/>
        <v>43702</v>
      </c>
      <c r="B989" s="860" t="str">
        <f t="shared" si="51"/>
        <v>Year 3</v>
      </c>
    </row>
    <row r="990" spans="1:2" x14ac:dyDescent="0.2">
      <c r="A990" s="910">
        <f t="shared" si="52"/>
        <v>43703</v>
      </c>
      <c r="B990" s="860" t="str">
        <f t="shared" si="51"/>
        <v>Year 3</v>
      </c>
    </row>
    <row r="991" spans="1:2" x14ac:dyDescent="0.2">
      <c r="A991" s="910">
        <f t="shared" si="52"/>
        <v>43704</v>
      </c>
      <c r="B991" s="860" t="str">
        <f t="shared" si="51"/>
        <v>Year 3</v>
      </c>
    </row>
    <row r="992" spans="1:2" x14ac:dyDescent="0.2">
      <c r="A992" s="910">
        <f t="shared" si="52"/>
        <v>43705</v>
      </c>
      <c r="B992" s="860" t="str">
        <f t="shared" si="51"/>
        <v>Year 3</v>
      </c>
    </row>
    <row r="993" spans="1:2" x14ac:dyDescent="0.2">
      <c r="A993" s="910">
        <f t="shared" si="52"/>
        <v>43706</v>
      </c>
      <c r="B993" s="860" t="str">
        <f t="shared" si="51"/>
        <v>Year 3</v>
      </c>
    </row>
    <row r="994" spans="1:2" x14ac:dyDescent="0.2">
      <c r="A994" s="910">
        <f t="shared" si="52"/>
        <v>43707</v>
      </c>
      <c r="B994" s="860" t="str">
        <f t="shared" si="51"/>
        <v>Year 3</v>
      </c>
    </row>
    <row r="995" spans="1:2" x14ac:dyDescent="0.2">
      <c r="A995" s="910">
        <f t="shared" si="52"/>
        <v>43708</v>
      </c>
      <c r="B995" s="860" t="str">
        <f t="shared" si="51"/>
        <v>Year 3</v>
      </c>
    </row>
    <row r="996" spans="1:2" x14ac:dyDescent="0.2">
      <c r="A996" s="910">
        <f t="shared" si="52"/>
        <v>43709</v>
      </c>
      <c r="B996" s="860" t="str">
        <f t="shared" si="51"/>
        <v>Year 3</v>
      </c>
    </row>
    <row r="997" spans="1:2" x14ac:dyDescent="0.2">
      <c r="A997" s="910">
        <f t="shared" si="52"/>
        <v>43710</v>
      </c>
      <c r="B997" s="860" t="str">
        <f t="shared" si="51"/>
        <v>Year 3</v>
      </c>
    </row>
    <row r="998" spans="1:2" x14ac:dyDescent="0.2">
      <c r="A998" s="910">
        <f t="shared" si="52"/>
        <v>43711</v>
      </c>
      <c r="B998" s="860" t="str">
        <f t="shared" si="51"/>
        <v>Year 3</v>
      </c>
    </row>
    <row r="999" spans="1:2" x14ac:dyDescent="0.2">
      <c r="A999" s="910">
        <f t="shared" si="52"/>
        <v>43712</v>
      </c>
      <c r="B999" s="860" t="str">
        <f t="shared" si="51"/>
        <v>Year 3</v>
      </c>
    </row>
    <row r="1000" spans="1:2" x14ac:dyDescent="0.2">
      <c r="A1000" s="910">
        <f t="shared" si="52"/>
        <v>43713</v>
      </c>
      <c r="B1000" s="860" t="str">
        <f t="shared" si="51"/>
        <v>Year 3</v>
      </c>
    </row>
    <row r="1001" spans="1:2" x14ac:dyDescent="0.2">
      <c r="A1001" s="910">
        <f t="shared" si="52"/>
        <v>43714</v>
      </c>
      <c r="B1001" s="860" t="str">
        <f t="shared" si="51"/>
        <v>Year 3</v>
      </c>
    </row>
    <row r="1002" spans="1:2" x14ac:dyDescent="0.2">
      <c r="A1002" s="910">
        <f t="shared" si="52"/>
        <v>43715</v>
      </c>
      <c r="B1002" s="860" t="str">
        <f t="shared" si="51"/>
        <v>Year 3</v>
      </c>
    </row>
    <row r="1003" spans="1:2" x14ac:dyDescent="0.2">
      <c r="A1003" s="910">
        <f t="shared" si="52"/>
        <v>43716</v>
      </c>
      <c r="B1003" s="860" t="str">
        <f t="shared" si="51"/>
        <v>Year 3</v>
      </c>
    </row>
    <row r="1004" spans="1:2" x14ac:dyDescent="0.2">
      <c r="A1004" s="910">
        <f t="shared" si="52"/>
        <v>43717</v>
      </c>
      <c r="B1004" s="860" t="str">
        <f t="shared" si="51"/>
        <v>Year 3</v>
      </c>
    </row>
    <row r="1005" spans="1:2" x14ac:dyDescent="0.2">
      <c r="A1005" s="910">
        <f t="shared" si="52"/>
        <v>43718</v>
      </c>
      <c r="B1005" s="860" t="str">
        <f t="shared" si="51"/>
        <v>Year 3</v>
      </c>
    </row>
    <row r="1006" spans="1:2" x14ac:dyDescent="0.2">
      <c r="A1006" s="910">
        <f t="shared" si="52"/>
        <v>43719</v>
      </c>
      <c r="B1006" s="860" t="str">
        <f t="shared" si="51"/>
        <v>Year 3</v>
      </c>
    </row>
    <row r="1007" spans="1:2" x14ac:dyDescent="0.2">
      <c r="A1007" s="910">
        <f t="shared" si="52"/>
        <v>43720</v>
      </c>
      <c r="B1007" s="860" t="str">
        <f t="shared" si="51"/>
        <v>Year 3</v>
      </c>
    </row>
    <row r="1008" spans="1:2" x14ac:dyDescent="0.2">
      <c r="A1008" s="910">
        <f t="shared" si="52"/>
        <v>43721</v>
      </c>
      <c r="B1008" s="860" t="str">
        <f t="shared" si="51"/>
        <v>Year 3</v>
      </c>
    </row>
    <row r="1009" spans="1:2" x14ac:dyDescent="0.2">
      <c r="A1009" s="910">
        <f t="shared" si="52"/>
        <v>43722</v>
      </c>
      <c r="B1009" s="860" t="str">
        <f t="shared" si="51"/>
        <v>Year 3</v>
      </c>
    </row>
    <row r="1010" spans="1:2" x14ac:dyDescent="0.2">
      <c r="A1010" s="910">
        <f t="shared" si="52"/>
        <v>43723</v>
      </c>
      <c r="B1010" s="860" t="str">
        <f t="shared" si="51"/>
        <v>Year 3</v>
      </c>
    </row>
    <row r="1011" spans="1:2" x14ac:dyDescent="0.2">
      <c r="A1011" s="910">
        <f t="shared" si="52"/>
        <v>43724</v>
      </c>
      <c r="B1011" s="860" t="str">
        <f t="shared" si="51"/>
        <v>Year 3</v>
      </c>
    </row>
    <row r="1012" spans="1:2" x14ac:dyDescent="0.2">
      <c r="A1012" s="910">
        <f t="shared" si="52"/>
        <v>43725</v>
      </c>
      <c r="B1012" s="860" t="str">
        <f t="shared" si="51"/>
        <v>Year 3</v>
      </c>
    </row>
    <row r="1013" spans="1:2" x14ac:dyDescent="0.2">
      <c r="A1013" s="910">
        <f t="shared" si="52"/>
        <v>43726</v>
      </c>
      <c r="B1013" s="860" t="str">
        <f t="shared" si="51"/>
        <v>Year 3</v>
      </c>
    </row>
    <row r="1014" spans="1:2" x14ac:dyDescent="0.2">
      <c r="A1014" s="910">
        <f t="shared" si="52"/>
        <v>43727</v>
      </c>
      <c r="B1014" s="860" t="str">
        <f t="shared" si="51"/>
        <v>Year 3</v>
      </c>
    </row>
    <row r="1015" spans="1:2" x14ac:dyDescent="0.2">
      <c r="A1015" s="910">
        <f t="shared" si="52"/>
        <v>43728</v>
      </c>
      <c r="B1015" s="860" t="str">
        <f t="shared" si="51"/>
        <v>Year 3</v>
      </c>
    </row>
    <row r="1016" spans="1:2" x14ac:dyDescent="0.2">
      <c r="A1016" s="910">
        <f t="shared" si="52"/>
        <v>43729</v>
      </c>
      <c r="B1016" s="860" t="str">
        <f t="shared" si="51"/>
        <v>Year 3</v>
      </c>
    </row>
    <row r="1017" spans="1:2" x14ac:dyDescent="0.2">
      <c r="A1017" s="910">
        <f t="shared" si="52"/>
        <v>43730</v>
      </c>
      <c r="B1017" s="860" t="str">
        <f t="shared" si="51"/>
        <v>Year 3</v>
      </c>
    </row>
    <row r="1018" spans="1:2" x14ac:dyDescent="0.2">
      <c r="A1018" s="910">
        <f t="shared" si="52"/>
        <v>43731</v>
      </c>
      <c r="B1018" s="860" t="str">
        <f t="shared" si="51"/>
        <v>Year 3</v>
      </c>
    </row>
    <row r="1019" spans="1:2" x14ac:dyDescent="0.2">
      <c r="A1019" s="910">
        <f t="shared" si="52"/>
        <v>43732</v>
      </c>
      <c r="B1019" s="860" t="str">
        <f t="shared" si="51"/>
        <v>Year 3</v>
      </c>
    </row>
    <row r="1020" spans="1:2" x14ac:dyDescent="0.2">
      <c r="A1020" s="910">
        <f t="shared" si="52"/>
        <v>43733</v>
      </c>
      <c r="B1020" s="860" t="str">
        <f t="shared" si="51"/>
        <v>Year 3</v>
      </c>
    </row>
    <row r="1021" spans="1:2" x14ac:dyDescent="0.2">
      <c r="A1021" s="910">
        <f t="shared" si="52"/>
        <v>43734</v>
      </c>
      <c r="B1021" s="860" t="str">
        <f t="shared" si="51"/>
        <v>Year 3</v>
      </c>
    </row>
    <row r="1022" spans="1:2" x14ac:dyDescent="0.2">
      <c r="A1022" s="910">
        <f t="shared" si="52"/>
        <v>43735</v>
      </c>
      <c r="B1022" s="860" t="str">
        <f t="shared" si="51"/>
        <v>Year 3</v>
      </c>
    </row>
    <row r="1023" spans="1:2" x14ac:dyDescent="0.2">
      <c r="A1023" s="910">
        <f t="shared" si="52"/>
        <v>43736</v>
      </c>
      <c r="B1023" s="860" t="str">
        <f t="shared" si="51"/>
        <v>Year 3</v>
      </c>
    </row>
    <row r="1024" spans="1:2" x14ac:dyDescent="0.2">
      <c r="A1024" s="910">
        <f t="shared" si="52"/>
        <v>43737</v>
      </c>
      <c r="B1024" s="860" t="str">
        <f t="shared" si="51"/>
        <v>Year 3</v>
      </c>
    </row>
    <row r="1025" spans="1:2" x14ac:dyDescent="0.2">
      <c r="A1025" s="910">
        <f t="shared" si="52"/>
        <v>43738</v>
      </c>
      <c r="B1025" s="860" t="str">
        <f t="shared" si="51"/>
        <v>Year 3</v>
      </c>
    </row>
    <row r="1026" spans="1:2" x14ac:dyDescent="0.2">
      <c r="A1026" s="910">
        <f t="shared" si="52"/>
        <v>43739</v>
      </c>
      <c r="B1026" s="860" t="str">
        <f t="shared" si="51"/>
        <v>Year 3</v>
      </c>
    </row>
    <row r="1027" spans="1:2" x14ac:dyDescent="0.2">
      <c r="A1027" s="910">
        <f t="shared" si="52"/>
        <v>43740</v>
      </c>
      <c r="B1027" s="860" t="str">
        <f t="shared" si="51"/>
        <v>Year 3</v>
      </c>
    </row>
    <row r="1028" spans="1:2" x14ac:dyDescent="0.2">
      <c r="A1028" s="910">
        <f t="shared" si="52"/>
        <v>43741</v>
      </c>
      <c r="B1028" s="860" t="str">
        <f t="shared" si="51"/>
        <v>Year 3</v>
      </c>
    </row>
    <row r="1029" spans="1:2" x14ac:dyDescent="0.2">
      <c r="A1029" s="910">
        <f t="shared" si="52"/>
        <v>43742</v>
      </c>
      <c r="B1029" s="860" t="str">
        <f t="shared" si="51"/>
        <v>Year 3</v>
      </c>
    </row>
    <row r="1030" spans="1:2" x14ac:dyDescent="0.2">
      <c r="A1030" s="910">
        <f t="shared" si="52"/>
        <v>43743</v>
      </c>
      <c r="B1030" s="860" t="str">
        <f t="shared" si="51"/>
        <v>Year 3</v>
      </c>
    </row>
    <row r="1031" spans="1:2" x14ac:dyDescent="0.2">
      <c r="A1031" s="910">
        <f t="shared" si="52"/>
        <v>43744</v>
      </c>
      <c r="B1031" s="860" t="str">
        <f t="shared" si="51"/>
        <v>Year 3</v>
      </c>
    </row>
    <row r="1032" spans="1:2" x14ac:dyDescent="0.2">
      <c r="A1032" s="910">
        <f t="shared" si="52"/>
        <v>43745</v>
      </c>
      <c r="B1032" s="860" t="str">
        <f t="shared" si="51"/>
        <v>Year 3</v>
      </c>
    </row>
    <row r="1033" spans="1:2" x14ac:dyDescent="0.2">
      <c r="A1033" s="910">
        <f t="shared" si="52"/>
        <v>43746</v>
      </c>
      <c r="B1033" s="860" t="str">
        <f t="shared" si="51"/>
        <v>Year 3</v>
      </c>
    </row>
    <row r="1034" spans="1:2" x14ac:dyDescent="0.2">
      <c r="A1034" s="910">
        <f t="shared" si="52"/>
        <v>43747</v>
      </c>
      <c r="B1034" s="860" t="str">
        <f t="shared" si="51"/>
        <v>Year 3</v>
      </c>
    </row>
    <row r="1035" spans="1:2" x14ac:dyDescent="0.2">
      <c r="A1035" s="910">
        <f t="shared" si="52"/>
        <v>43748</v>
      </c>
      <c r="B1035" s="860" t="str">
        <f t="shared" si="51"/>
        <v>Year 3</v>
      </c>
    </row>
    <row r="1036" spans="1:2" x14ac:dyDescent="0.2">
      <c r="A1036" s="910">
        <f t="shared" si="52"/>
        <v>43749</v>
      </c>
      <c r="B1036" s="860" t="str">
        <f t="shared" si="51"/>
        <v>Year 3</v>
      </c>
    </row>
    <row r="1037" spans="1:2" x14ac:dyDescent="0.2">
      <c r="A1037" s="910">
        <f t="shared" si="52"/>
        <v>43750</v>
      </c>
      <c r="B1037" s="860" t="str">
        <f t="shared" si="51"/>
        <v>Year 3</v>
      </c>
    </row>
    <row r="1038" spans="1:2" x14ac:dyDescent="0.2">
      <c r="A1038" s="910">
        <f t="shared" si="52"/>
        <v>43751</v>
      </c>
      <c r="B1038" s="860" t="str">
        <f t="shared" si="51"/>
        <v>Year 3</v>
      </c>
    </row>
    <row r="1039" spans="1:2" x14ac:dyDescent="0.2">
      <c r="A1039" s="910">
        <f t="shared" si="52"/>
        <v>43752</v>
      </c>
      <c r="B1039" s="860" t="str">
        <f t="shared" si="51"/>
        <v>Year 3</v>
      </c>
    </row>
    <row r="1040" spans="1:2" x14ac:dyDescent="0.2">
      <c r="A1040" s="910">
        <f t="shared" si="52"/>
        <v>43753</v>
      </c>
      <c r="B1040" s="860" t="str">
        <f t="shared" si="51"/>
        <v>Year 3</v>
      </c>
    </row>
    <row r="1041" spans="1:2" x14ac:dyDescent="0.2">
      <c r="A1041" s="910">
        <f t="shared" si="52"/>
        <v>43754</v>
      </c>
      <c r="B1041" s="860" t="str">
        <f t="shared" si="51"/>
        <v>Year 3</v>
      </c>
    </row>
    <row r="1042" spans="1:2" x14ac:dyDescent="0.2">
      <c r="A1042" s="910">
        <f t="shared" si="52"/>
        <v>43755</v>
      </c>
      <c r="B1042" s="860" t="str">
        <f t="shared" si="51"/>
        <v>Year 3</v>
      </c>
    </row>
    <row r="1043" spans="1:2" x14ac:dyDescent="0.2">
      <c r="A1043" s="910">
        <f t="shared" si="52"/>
        <v>43756</v>
      </c>
      <c r="B1043" s="860" t="str">
        <f t="shared" si="51"/>
        <v>Year 3</v>
      </c>
    </row>
    <row r="1044" spans="1:2" x14ac:dyDescent="0.2">
      <c r="A1044" s="910">
        <f t="shared" si="52"/>
        <v>43757</v>
      </c>
      <c r="B1044" s="860" t="str">
        <f t="shared" si="51"/>
        <v>Year 3</v>
      </c>
    </row>
    <row r="1045" spans="1:2" x14ac:dyDescent="0.2">
      <c r="A1045" s="910">
        <f t="shared" si="52"/>
        <v>43758</v>
      </c>
      <c r="B1045" s="860" t="str">
        <f t="shared" si="51"/>
        <v>Year 3</v>
      </c>
    </row>
    <row r="1046" spans="1:2" x14ac:dyDescent="0.2">
      <c r="A1046" s="910">
        <f t="shared" si="52"/>
        <v>43759</v>
      </c>
      <c r="B1046" s="860" t="str">
        <f t="shared" si="51"/>
        <v>Year 3</v>
      </c>
    </row>
    <row r="1047" spans="1:2" x14ac:dyDescent="0.2">
      <c r="A1047" s="910">
        <f t="shared" si="52"/>
        <v>43760</v>
      </c>
      <c r="B1047" s="860" t="str">
        <f t="shared" si="51"/>
        <v>Year 3</v>
      </c>
    </row>
    <row r="1048" spans="1:2" x14ac:dyDescent="0.2">
      <c r="A1048" s="910">
        <f t="shared" si="52"/>
        <v>43761</v>
      </c>
      <c r="B1048" s="860" t="str">
        <f t="shared" ref="B1048:B1111" si="53">IF(AND(DAY(A1048)=DAY($B$8),MONTH(A1048)=MONTH($B$8),YEAR(A1048)-YEAR($B$8)&gt;-1),CONCATENATE("Year ",YEAR(A1048)-YEAR($B$8)+1),B1047)</f>
        <v>Year 3</v>
      </c>
    </row>
    <row r="1049" spans="1:2" x14ac:dyDescent="0.2">
      <c r="A1049" s="910">
        <f t="shared" ref="A1049:A1112" si="54">A1048+1</f>
        <v>43762</v>
      </c>
      <c r="B1049" s="860" t="str">
        <f t="shared" si="53"/>
        <v>Year 3</v>
      </c>
    </row>
    <row r="1050" spans="1:2" x14ac:dyDescent="0.2">
      <c r="A1050" s="910">
        <f t="shared" si="54"/>
        <v>43763</v>
      </c>
      <c r="B1050" s="860" t="str">
        <f t="shared" si="53"/>
        <v>Year 3</v>
      </c>
    </row>
    <row r="1051" spans="1:2" x14ac:dyDescent="0.2">
      <c r="A1051" s="910">
        <f t="shared" si="54"/>
        <v>43764</v>
      </c>
      <c r="B1051" s="860" t="str">
        <f t="shared" si="53"/>
        <v>Year 3</v>
      </c>
    </row>
    <row r="1052" spans="1:2" x14ac:dyDescent="0.2">
      <c r="A1052" s="910">
        <f t="shared" si="54"/>
        <v>43765</v>
      </c>
      <c r="B1052" s="860" t="str">
        <f t="shared" si="53"/>
        <v>Year 3</v>
      </c>
    </row>
    <row r="1053" spans="1:2" x14ac:dyDescent="0.2">
      <c r="A1053" s="910">
        <f t="shared" si="54"/>
        <v>43766</v>
      </c>
      <c r="B1053" s="860" t="str">
        <f t="shared" si="53"/>
        <v>Year 3</v>
      </c>
    </row>
    <row r="1054" spans="1:2" x14ac:dyDescent="0.2">
      <c r="A1054" s="910">
        <f t="shared" si="54"/>
        <v>43767</v>
      </c>
      <c r="B1054" s="860" t="str">
        <f t="shared" si="53"/>
        <v>Year 3</v>
      </c>
    </row>
    <row r="1055" spans="1:2" x14ac:dyDescent="0.2">
      <c r="A1055" s="910">
        <f t="shared" si="54"/>
        <v>43768</v>
      </c>
      <c r="B1055" s="860" t="str">
        <f t="shared" si="53"/>
        <v>Year 3</v>
      </c>
    </row>
    <row r="1056" spans="1:2" x14ac:dyDescent="0.2">
      <c r="A1056" s="910">
        <f t="shared" si="54"/>
        <v>43769</v>
      </c>
      <c r="B1056" s="860" t="str">
        <f t="shared" si="53"/>
        <v>Year 3</v>
      </c>
    </row>
    <row r="1057" spans="1:2" x14ac:dyDescent="0.2">
      <c r="A1057" s="910">
        <f t="shared" si="54"/>
        <v>43770</v>
      </c>
      <c r="B1057" s="860" t="str">
        <f t="shared" si="53"/>
        <v>Year 3</v>
      </c>
    </row>
    <row r="1058" spans="1:2" x14ac:dyDescent="0.2">
      <c r="A1058" s="910">
        <f t="shared" si="54"/>
        <v>43771</v>
      </c>
      <c r="B1058" s="860" t="str">
        <f t="shared" si="53"/>
        <v>Year 3</v>
      </c>
    </row>
    <row r="1059" spans="1:2" x14ac:dyDescent="0.2">
      <c r="A1059" s="910">
        <f t="shared" si="54"/>
        <v>43772</v>
      </c>
      <c r="B1059" s="860" t="str">
        <f t="shared" si="53"/>
        <v>Year 3</v>
      </c>
    </row>
    <row r="1060" spans="1:2" x14ac:dyDescent="0.2">
      <c r="A1060" s="910">
        <f t="shared" si="54"/>
        <v>43773</v>
      </c>
      <c r="B1060" s="860" t="str">
        <f t="shared" si="53"/>
        <v>Year 3</v>
      </c>
    </row>
    <row r="1061" spans="1:2" x14ac:dyDescent="0.2">
      <c r="A1061" s="910">
        <f t="shared" si="54"/>
        <v>43774</v>
      </c>
      <c r="B1061" s="860" t="str">
        <f t="shared" si="53"/>
        <v>Year 3</v>
      </c>
    </row>
    <row r="1062" spans="1:2" x14ac:dyDescent="0.2">
      <c r="A1062" s="910">
        <f t="shared" si="54"/>
        <v>43775</v>
      </c>
      <c r="B1062" s="860" t="str">
        <f t="shared" si="53"/>
        <v>Year 3</v>
      </c>
    </row>
    <row r="1063" spans="1:2" x14ac:dyDescent="0.2">
      <c r="A1063" s="910">
        <f t="shared" si="54"/>
        <v>43776</v>
      </c>
      <c r="B1063" s="860" t="str">
        <f t="shared" si="53"/>
        <v>Year 3</v>
      </c>
    </row>
    <row r="1064" spans="1:2" x14ac:dyDescent="0.2">
      <c r="A1064" s="910">
        <f t="shared" si="54"/>
        <v>43777</v>
      </c>
      <c r="B1064" s="860" t="str">
        <f t="shared" si="53"/>
        <v>Year 3</v>
      </c>
    </row>
    <row r="1065" spans="1:2" x14ac:dyDescent="0.2">
      <c r="A1065" s="910">
        <f t="shared" si="54"/>
        <v>43778</v>
      </c>
      <c r="B1065" s="860" t="str">
        <f t="shared" si="53"/>
        <v>Year 3</v>
      </c>
    </row>
    <row r="1066" spans="1:2" x14ac:dyDescent="0.2">
      <c r="A1066" s="910">
        <f t="shared" si="54"/>
        <v>43779</v>
      </c>
      <c r="B1066" s="860" t="str">
        <f t="shared" si="53"/>
        <v>Year 3</v>
      </c>
    </row>
    <row r="1067" spans="1:2" x14ac:dyDescent="0.2">
      <c r="A1067" s="910">
        <f t="shared" si="54"/>
        <v>43780</v>
      </c>
      <c r="B1067" s="860" t="str">
        <f t="shared" si="53"/>
        <v>Year 3</v>
      </c>
    </row>
    <row r="1068" spans="1:2" x14ac:dyDescent="0.2">
      <c r="A1068" s="910">
        <f t="shared" si="54"/>
        <v>43781</v>
      </c>
      <c r="B1068" s="860" t="str">
        <f t="shared" si="53"/>
        <v>Year 3</v>
      </c>
    </row>
    <row r="1069" spans="1:2" x14ac:dyDescent="0.2">
      <c r="A1069" s="910">
        <f t="shared" si="54"/>
        <v>43782</v>
      </c>
      <c r="B1069" s="860" t="str">
        <f t="shared" si="53"/>
        <v>Year 3</v>
      </c>
    </row>
    <row r="1070" spans="1:2" x14ac:dyDescent="0.2">
      <c r="A1070" s="910">
        <f t="shared" si="54"/>
        <v>43783</v>
      </c>
      <c r="B1070" s="860" t="str">
        <f t="shared" si="53"/>
        <v>Year 3</v>
      </c>
    </row>
    <row r="1071" spans="1:2" x14ac:dyDescent="0.2">
      <c r="A1071" s="910">
        <f t="shared" si="54"/>
        <v>43784</v>
      </c>
      <c r="B1071" s="860" t="str">
        <f t="shared" si="53"/>
        <v>Year 3</v>
      </c>
    </row>
    <row r="1072" spans="1:2" x14ac:dyDescent="0.2">
      <c r="A1072" s="910">
        <f t="shared" si="54"/>
        <v>43785</v>
      </c>
      <c r="B1072" s="860" t="str">
        <f t="shared" si="53"/>
        <v>Year 3</v>
      </c>
    </row>
    <row r="1073" spans="1:2" x14ac:dyDescent="0.2">
      <c r="A1073" s="910">
        <f t="shared" si="54"/>
        <v>43786</v>
      </c>
      <c r="B1073" s="860" t="str">
        <f t="shared" si="53"/>
        <v>Year 3</v>
      </c>
    </row>
    <row r="1074" spans="1:2" x14ac:dyDescent="0.2">
      <c r="A1074" s="910">
        <f t="shared" si="54"/>
        <v>43787</v>
      </c>
      <c r="B1074" s="860" t="str">
        <f t="shared" si="53"/>
        <v>Year 3</v>
      </c>
    </row>
    <row r="1075" spans="1:2" x14ac:dyDescent="0.2">
      <c r="A1075" s="910">
        <f t="shared" si="54"/>
        <v>43788</v>
      </c>
      <c r="B1075" s="860" t="str">
        <f t="shared" si="53"/>
        <v>Year 3</v>
      </c>
    </row>
    <row r="1076" spans="1:2" x14ac:dyDescent="0.2">
      <c r="A1076" s="910">
        <f t="shared" si="54"/>
        <v>43789</v>
      </c>
      <c r="B1076" s="860" t="str">
        <f t="shared" si="53"/>
        <v>Year 3</v>
      </c>
    </row>
    <row r="1077" spans="1:2" x14ac:dyDescent="0.2">
      <c r="A1077" s="910">
        <f t="shared" si="54"/>
        <v>43790</v>
      </c>
      <c r="B1077" s="860" t="str">
        <f t="shared" si="53"/>
        <v>Year 3</v>
      </c>
    </row>
    <row r="1078" spans="1:2" x14ac:dyDescent="0.2">
      <c r="A1078" s="910">
        <f t="shared" si="54"/>
        <v>43791</v>
      </c>
      <c r="B1078" s="860" t="str">
        <f t="shared" si="53"/>
        <v>Year 3</v>
      </c>
    </row>
    <row r="1079" spans="1:2" x14ac:dyDescent="0.2">
      <c r="A1079" s="910">
        <f t="shared" si="54"/>
        <v>43792</v>
      </c>
      <c r="B1079" s="860" t="str">
        <f t="shared" si="53"/>
        <v>Year 3</v>
      </c>
    </row>
    <row r="1080" spans="1:2" x14ac:dyDescent="0.2">
      <c r="A1080" s="910">
        <f t="shared" si="54"/>
        <v>43793</v>
      </c>
      <c r="B1080" s="860" t="str">
        <f t="shared" si="53"/>
        <v>Year 3</v>
      </c>
    </row>
    <row r="1081" spans="1:2" x14ac:dyDescent="0.2">
      <c r="A1081" s="910">
        <f t="shared" si="54"/>
        <v>43794</v>
      </c>
      <c r="B1081" s="860" t="str">
        <f t="shared" si="53"/>
        <v>Year 3</v>
      </c>
    </row>
    <row r="1082" spans="1:2" x14ac:dyDescent="0.2">
      <c r="A1082" s="910">
        <f t="shared" si="54"/>
        <v>43795</v>
      </c>
      <c r="B1082" s="860" t="str">
        <f t="shared" si="53"/>
        <v>Year 3</v>
      </c>
    </row>
    <row r="1083" spans="1:2" x14ac:dyDescent="0.2">
      <c r="A1083" s="910">
        <f t="shared" si="54"/>
        <v>43796</v>
      </c>
      <c r="B1083" s="860" t="str">
        <f t="shared" si="53"/>
        <v>Year 3</v>
      </c>
    </row>
    <row r="1084" spans="1:2" x14ac:dyDescent="0.2">
      <c r="A1084" s="910">
        <f t="shared" si="54"/>
        <v>43797</v>
      </c>
      <c r="B1084" s="860" t="str">
        <f t="shared" si="53"/>
        <v>Year 3</v>
      </c>
    </row>
    <row r="1085" spans="1:2" x14ac:dyDescent="0.2">
      <c r="A1085" s="910">
        <f t="shared" si="54"/>
        <v>43798</v>
      </c>
      <c r="B1085" s="860" t="str">
        <f t="shared" si="53"/>
        <v>Year 3</v>
      </c>
    </row>
    <row r="1086" spans="1:2" x14ac:dyDescent="0.2">
      <c r="A1086" s="910">
        <f t="shared" si="54"/>
        <v>43799</v>
      </c>
      <c r="B1086" s="860" t="str">
        <f t="shared" si="53"/>
        <v>Year 3</v>
      </c>
    </row>
    <row r="1087" spans="1:2" x14ac:dyDescent="0.2">
      <c r="A1087" s="910">
        <f t="shared" si="54"/>
        <v>43800</v>
      </c>
      <c r="B1087" s="860" t="str">
        <f t="shared" si="53"/>
        <v>Year 3</v>
      </c>
    </row>
    <row r="1088" spans="1:2" x14ac:dyDescent="0.2">
      <c r="A1088" s="910">
        <f t="shared" si="54"/>
        <v>43801</v>
      </c>
      <c r="B1088" s="860" t="str">
        <f t="shared" si="53"/>
        <v>Year 3</v>
      </c>
    </row>
    <row r="1089" spans="1:2" x14ac:dyDescent="0.2">
      <c r="A1089" s="910">
        <f t="shared" si="54"/>
        <v>43802</v>
      </c>
      <c r="B1089" s="860" t="str">
        <f t="shared" si="53"/>
        <v>Year 3</v>
      </c>
    </row>
    <row r="1090" spans="1:2" x14ac:dyDescent="0.2">
      <c r="A1090" s="910">
        <f t="shared" si="54"/>
        <v>43803</v>
      </c>
      <c r="B1090" s="860" t="str">
        <f t="shared" si="53"/>
        <v>Year 3</v>
      </c>
    </row>
    <row r="1091" spans="1:2" x14ac:dyDescent="0.2">
      <c r="A1091" s="910">
        <f t="shared" si="54"/>
        <v>43804</v>
      </c>
      <c r="B1091" s="860" t="str">
        <f t="shared" si="53"/>
        <v>Year 3</v>
      </c>
    </row>
    <row r="1092" spans="1:2" x14ac:dyDescent="0.2">
      <c r="A1092" s="910">
        <f t="shared" si="54"/>
        <v>43805</v>
      </c>
      <c r="B1092" s="860" t="str">
        <f t="shared" si="53"/>
        <v>Year 3</v>
      </c>
    </row>
    <row r="1093" spans="1:2" x14ac:dyDescent="0.2">
      <c r="A1093" s="910">
        <f t="shared" si="54"/>
        <v>43806</v>
      </c>
      <c r="B1093" s="860" t="str">
        <f t="shared" si="53"/>
        <v>Year 3</v>
      </c>
    </row>
    <row r="1094" spans="1:2" x14ac:dyDescent="0.2">
      <c r="A1094" s="910">
        <f t="shared" si="54"/>
        <v>43807</v>
      </c>
      <c r="B1094" s="860" t="str">
        <f t="shared" si="53"/>
        <v>Year 3</v>
      </c>
    </row>
    <row r="1095" spans="1:2" x14ac:dyDescent="0.2">
      <c r="A1095" s="910">
        <f t="shared" si="54"/>
        <v>43808</v>
      </c>
      <c r="B1095" s="860" t="str">
        <f t="shared" si="53"/>
        <v>Year 3</v>
      </c>
    </row>
    <row r="1096" spans="1:2" x14ac:dyDescent="0.2">
      <c r="A1096" s="910">
        <f t="shared" si="54"/>
        <v>43809</v>
      </c>
      <c r="B1096" s="860" t="str">
        <f t="shared" si="53"/>
        <v>Year 3</v>
      </c>
    </row>
    <row r="1097" spans="1:2" x14ac:dyDescent="0.2">
      <c r="A1097" s="910">
        <f t="shared" si="54"/>
        <v>43810</v>
      </c>
      <c r="B1097" s="860" t="str">
        <f t="shared" si="53"/>
        <v>Year 3</v>
      </c>
    </row>
    <row r="1098" spans="1:2" x14ac:dyDescent="0.2">
      <c r="A1098" s="910">
        <f t="shared" si="54"/>
        <v>43811</v>
      </c>
      <c r="B1098" s="860" t="str">
        <f t="shared" si="53"/>
        <v>Year 3</v>
      </c>
    </row>
    <row r="1099" spans="1:2" x14ac:dyDescent="0.2">
      <c r="A1099" s="910">
        <f t="shared" si="54"/>
        <v>43812</v>
      </c>
      <c r="B1099" s="860" t="str">
        <f t="shared" si="53"/>
        <v>Year 3</v>
      </c>
    </row>
    <row r="1100" spans="1:2" x14ac:dyDescent="0.2">
      <c r="A1100" s="910">
        <f t="shared" si="54"/>
        <v>43813</v>
      </c>
      <c r="B1100" s="860" t="str">
        <f t="shared" si="53"/>
        <v>Year 3</v>
      </c>
    </row>
    <row r="1101" spans="1:2" x14ac:dyDescent="0.2">
      <c r="A1101" s="910">
        <f t="shared" si="54"/>
        <v>43814</v>
      </c>
      <c r="B1101" s="860" t="str">
        <f t="shared" si="53"/>
        <v>Year 3</v>
      </c>
    </row>
    <row r="1102" spans="1:2" x14ac:dyDescent="0.2">
      <c r="A1102" s="910">
        <f t="shared" si="54"/>
        <v>43815</v>
      </c>
      <c r="B1102" s="860" t="str">
        <f t="shared" si="53"/>
        <v>Year 3</v>
      </c>
    </row>
    <row r="1103" spans="1:2" x14ac:dyDescent="0.2">
      <c r="A1103" s="910">
        <f t="shared" si="54"/>
        <v>43816</v>
      </c>
      <c r="B1103" s="860" t="str">
        <f t="shared" si="53"/>
        <v>Year 3</v>
      </c>
    </row>
    <row r="1104" spans="1:2" x14ac:dyDescent="0.2">
      <c r="A1104" s="910">
        <f t="shared" si="54"/>
        <v>43817</v>
      </c>
      <c r="B1104" s="860" t="str">
        <f t="shared" si="53"/>
        <v>Year 3</v>
      </c>
    </row>
    <row r="1105" spans="1:2" x14ac:dyDescent="0.2">
      <c r="A1105" s="910">
        <f t="shared" si="54"/>
        <v>43818</v>
      </c>
      <c r="B1105" s="860" t="str">
        <f t="shared" si="53"/>
        <v>Year 3</v>
      </c>
    </row>
    <row r="1106" spans="1:2" x14ac:dyDescent="0.2">
      <c r="A1106" s="910">
        <f t="shared" si="54"/>
        <v>43819</v>
      </c>
      <c r="B1106" s="860" t="str">
        <f t="shared" si="53"/>
        <v>Year 3</v>
      </c>
    </row>
    <row r="1107" spans="1:2" x14ac:dyDescent="0.2">
      <c r="A1107" s="910">
        <f t="shared" si="54"/>
        <v>43820</v>
      </c>
      <c r="B1107" s="860" t="str">
        <f t="shared" si="53"/>
        <v>Year 3</v>
      </c>
    </row>
    <row r="1108" spans="1:2" x14ac:dyDescent="0.2">
      <c r="A1108" s="910">
        <f t="shared" si="54"/>
        <v>43821</v>
      </c>
      <c r="B1108" s="860" t="str">
        <f t="shared" si="53"/>
        <v>Year 3</v>
      </c>
    </row>
    <row r="1109" spans="1:2" x14ac:dyDescent="0.2">
      <c r="A1109" s="910">
        <f t="shared" si="54"/>
        <v>43822</v>
      </c>
      <c r="B1109" s="860" t="str">
        <f t="shared" si="53"/>
        <v>Year 3</v>
      </c>
    </row>
    <row r="1110" spans="1:2" x14ac:dyDescent="0.2">
      <c r="A1110" s="910">
        <f t="shared" si="54"/>
        <v>43823</v>
      </c>
      <c r="B1110" s="860" t="str">
        <f t="shared" si="53"/>
        <v>Year 3</v>
      </c>
    </row>
    <row r="1111" spans="1:2" x14ac:dyDescent="0.2">
      <c r="A1111" s="910">
        <f t="shared" si="54"/>
        <v>43824</v>
      </c>
      <c r="B1111" s="860" t="str">
        <f t="shared" si="53"/>
        <v>Year 3</v>
      </c>
    </row>
    <row r="1112" spans="1:2" x14ac:dyDescent="0.2">
      <c r="A1112" s="910">
        <f t="shared" si="54"/>
        <v>43825</v>
      </c>
      <c r="B1112" s="860" t="str">
        <f t="shared" ref="B1112:B1175" si="55">IF(AND(DAY(A1112)=DAY($B$8),MONTH(A1112)=MONTH($B$8),YEAR(A1112)-YEAR($B$8)&gt;-1),CONCATENATE("Year ",YEAR(A1112)-YEAR($B$8)+1),B1111)</f>
        <v>Year 3</v>
      </c>
    </row>
    <row r="1113" spans="1:2" x14ac:dyDescent="0.2">
      <c r="A1113" s="910">
        <f t="shared" ref="A1113:A1176" si="56">A1112+1</f>
        <v>43826</v>
      </c>
      <c r="B1113" s="860" t="str">
        <f t="shared" si="55"/>
        <v>Year 3</v>
      </c>
    </row>
    <row r="1114" spans="1:2" x14ac:dyDescent="0.2">
      <c r="A1114" s="910">
        <f t="shared" si="56"/>
        <v>43827</v>
      </c>
      <c r="B1114" s="860" t="str">
        <f t="shared" si="55"/>
        <v>Year 3</v>
      </c>
    </row>
    <row r="1115" spans="1:2" x14ac:dyDescent="0.2">
      <c r="A1115" s="910">
        <f t="shared" si="56"/>
        <v>43828</v>
      </c>
      <c r="B1115" s="860" t="str">
        <f t="shared" si="55"/>
        <v>Year 3</v>
      </c>
    </row>
    <row r="1116" spans="1:2" x14ac:dyDescent="0.2">
      <c r="A1116" s="910">
        <f t="shared" si="56"/>
        <v>43829</v>
      </c>
      <c r="B1116" s="860" t="str">
        <f t="shared" si="55"/>
        <v>Year 3</v>
      </c>
    </row>
    <row r="1117" spans="1:2" x14ac:dyDescent="0.2">
      <c r="A1117" s="910">
        <f t="shared" si="56"/>
        <v>43830</v>
      </c>
      <c r="B1117" s="860" t="str">
        <f t="shared" si="55"/>
        <v>Year 3</v>
      </c>
    </row>
    <row r="1118" spans="1:2" x14ac:dyDescent="0.2">
      <c r="A1118" s="910">
        <f t="shared" si="56"/>
        <v>43831</v>
      </c>
      <c r="B1118" s="860" t="str">
        <f t="shared" si="55"/>
        <v>Year 4</v>
      </c>
    </row>
    <row r="1119" spans="1:2" x14ac:dyDescent="0.2">
      <c r="A1119" s="910">
        <f t="shared" si="56"/>
        <v>43832</v>
      </c>
      <c r="B1119" s="860" t="str">
        <f t="shared" si="55"/>
        <v>Year 4</v>
      </c>
    </row>
    <row r="1120" spans="1:2" x14ac:dyDescent="0.2">
      <c r="A1120" s="910">
        <f t="shared" si="56"/>
        <v>43833</v>
      </c>
      <c r="B1120" s="860" t="str">
        <f t="shared" si="55"/>
        <v>Year 4</v>
      </c>
    </row>
    <row r="1121" spans="1:2" x14ac:dyDescent="0.2">
      <c r="A1121" s="910">
        <f t="shared" si="56"/>
        <v>43834</v>
      </c>
      <c r="B1121" s="860" t="str">
        <f t="shared" si="55"/>
        <v>Year 4</v>
      </c>
    </row>
    <row r="1122" spans="1:2" x14ac:dyDescent="0.2">
      <c r="A1122" s="910">
        <f t="shared" si="56"/>
        <v>43835</v>
      </c>
      <c r="B1122" s="860" t="str">
        <f t="shared" si="55"/>
        <v>Year 4</v>
      </c>
    </row>
    <row r="1123" spans="1:2" x14ac:dyDescent="0.2">
      <c r="A1123" s="910">
        <f t="shared" si="56"/>
        <v>43836</v>
      </c>
      <c r="B1123" s="860" t="str">
        <f t="shared" si="55"/>
        <v>Year 4</v>
      </c>
    </row>
    <row r="1124" spans="1:2" x14ac:dyDescent="0.2">
      <c r="A1124" s="910">
        <f t="shared" si="56"/>
        <v>43837</v>
      </c>
      <c r="B1124" s="860" t="str">
        <f t="shared" si="55"/>
        <v>Year 4</v>
      </c>
    </row>
    <row r="1125" spans="1:2" x14ac:dyDescent="0.2">
      <c r="A1125" s="910">
        <f t="shared" si="56"/>
        <v>43838</v>
      </c>
      <c r="B1125" s="860" t="str">
        <f t="shared" si="55"/>
        <v>Year 4</v>
      </c>
    </row>
    <row r="1126" spans="1:2" x14ac:dyDescent="0.2">
      <c r="A1126" s="910">
        <f t="shared" si="56"/>
        <v>43839</v>
      </c>
      <c r="B1126" s="860" t="str">
        <f t="shared" si="55"/>
        <v>Year 4</v>
      </c>
    </row>
    <row r="1127" spans="1:2" x14ac:dyDescent="0.2">
      <c r="A1127" s="910">
        <f t="shared" si="56"/>
        <v>43840</v>
      </c>
      <c r="B1127" s="860" t="str">
        <f t="shared" si="55"/>
        <v>Year 4</v>
      </c>
    </row>
    <row r="1128" spans="1:2" x14ac:dyDescent="0.2">
      <c r="A1128" s="910">
        <f t="shared" si="56"/>
        <v>43841</v>
      </c>
      <c r="B1128" s="860" t="str">
        <f t="shared" si="55"/>
        <v>Year 4</v>
      </c>
    </row>
    <row r="1129" spans="1:2" x14ac:dyDescent="0.2">
      <c r="A1129" s="910">
        <f t="shared" si="56"/>
        <v>43842</v>
      </c>
      <c r="B1129" s="860" t="str">
        <f t="shared" si="55"/>
        <v>Year 4</v>
      </c>
    </row>
    <row r="1130" spans="1:2" x14ac:dyDescent="0.2">
      <c r="A1130" s="910">
        <f t="shared" si="56"/>
        <v>43843</v>
      </c>
      <c r="B1130" s="860" t="str">
        <f t="shared" si="55"/>
        <v>Year 4</v>
      </c>
    </row>
    <row r="1131" spans="1:2" x14ac:dyDescent="0.2">
      <c r="A1131" s="910">
        <f t="shared" si="56"/>
        <v>43844</v>
      </c>
      <c r="B1131" s="860" t="str">
        <f t="shared" si="55"/>
        <v>Year 4</v>
      </c>
    </row>
    <row r="1132" spans="1:2" x14ac:dyDescent="0.2">
      <c r="A1132" s="910">
        <f t="shared" si="56"/>
        <v>43845</v>
      </c>
      <c r="B1132" s="860" t="str">
        <f t="shared" si="55"/>
        <v>Year 4</v>
      </c>
    </row>
    <row r="1133" spans="1:2" x14ac:dyDescent="0.2">
      <c r="A1133" s="910">
        <f t="shared" si="56"/>
        <v>43846</v>
      </c>
      <c r="B1133" s="860" t="str">
        <f t="shared" si="55"/>
        <v>Year 4</v>
      </c>
    </row>
    <row r="1134" spans="1:2" x14ac:dyDescent="0.2">
      <c r="A1134" s="910">
        <f t="shared" si="56"/>
        <v>43847</v>
      </c>
      <c r="B1134" s="860" t="str">
        <f t="shared" si="55"/>
        <v>Year 4</v>
      </c>
    </row>
    <row r="1135" spans="1:2" x14ac:dyDescent="0.2">
      <c r="A1135" s="910">
        <f t="shared" si="56"/>
        <v>43848</v>
      </c>
      <c r="B1135" s="860" t="str">
        <f t="shared" si="55"/>
        <v>Year 4</v>
      </c>
    </row>
    <row r="1136" spans="1:2" x14ac:dyDescent="0.2">
      <c r="A1136" s="910">
        <f t="shared" si="56"/>
        <v>43849</v>
      </c>
      <c r="B1136" s="860" t="str">
        <f t="shared" si="55"/>
        <v>Year 4</v>
      </c>
    </row>
    <row r="1137" spans="1:2" x14ac:dyDescent="0.2">
      <c r="A1137" s="910">
        <f t="shared" si="56"/>
        <v>43850</v>
      </c>
      <c r="B1137" s="860" t="str">
        <f t="shared" si="55"/>
        <v>Year 4</v>
      </c>
    </row>
    <row r="1138" spans="1:2" x14ac:dyDescent="0.2">
      <c r="A1138" s="910">
        <f t="shared" si="56"/>
        <v>43851</v>
      </c>
      <c r="B1138" s="860" t="str">
        <f t="shared" si="55"/>
        <v>Year 4</v>
      </c>
    </row>
    <row r="1139" spans="1:2" x14ac:dyDescent="0.2">
      <c r="A1139" s="910">
        <f t="shared" si="56"/>
        <v>43852</v>
      </c>
      <c r="B1139" s="860" t="str">
        <f t="shared" si="55"/>
        <v>Year 4</v>
      </c>
    </row>
    <row r="1140" spans="1:2" x14ac:dyDescent="0.2">
      <c r="A1140" s="910">
        <f t="shared" si="56"/>
        <v>43853</v>
      </c>
      <c r="B1140" s="860" t="str">
        <f t="shared" si="55"/>
        <v>Year 4</v>
      </c>
    </row>
    <row r="1141" spans="1:2" x14ac:dyDescent="0.2">
      <c r="A1141" s="910">
        <f t="shared" si="56"/>
        <v>43854</v>
      </c>
      <c r="B1141" s="860" t="str">
        <f t="shared" si="55"/>
        <v>Year 4</v>
      </c>
    </row>
    <row r="1142" spans="1:2" x14ac:dyDescent="0.2">
      <c r="A1142" s="910">
        <f t="shared" si="56"/>
        <v>43855</v>
      </c>
      <c r="B1142" s="860" t="str">
        <f t="shared" si="55"/>
        <v>Year 4</v>
      </c>
    </row>
    <row r="1143" spans="1:2" x14ac:dyDescent="0.2">
      <c r="A1143" s="910">
        <f t="shared" si="56"/>
        <v>43856</v>
      </c>
      <c r="B1143" s="860" t="str">
        <f t="shared" si="55"/>
        <v>Year 4</v>
      </c>
    </row>
    <row r="1144" spans="1:2" x14ac:dyDescent="0.2">
      <c r="A1144" s="910">
        <f t="shared" si="56"/>
        <v>43857</v>
      </c>
      <c r="B1144" s="860" t="str">
        <f t="shared" si="55"/>
        <v>Year 4</v>
      </c>
    </row>
    <row r="1145" spans="1:2" x14ac:dyDescent="0.2">
      <c r="A1145" s="910">
        <f t="shared" si="56"/>
        <v>43858</v>
      </c>
      <c r="B1145" s="860" t="str">
        <f t="shared" si="55"/>
        <v>Year 4</v>
      </c>
    </row>
    <row r="1146" spans="1:2" x14ac:dyDescent="0.2">
      <c r="A1146" s="910">
        <f t="shared" si="56"/>
        <v>43859</v>
      </c>
      <c r="B1146" s="860" t="str">
        <f t="shared" si="55"/>
        <v>Year 4</v>
      </c>
    </row>
    <row r="1147" spans="1:2" x14ac:dyDescent="0.2">
      <c r="A1147" s="910">
        <f t="shared" si="56"/>
        <v>43860</v>
      </c>
      <c r="B1147" s="860" t="str">
        <f t="shared" si="55"/>
        <v>Year 4</v>
      </c>
    </row>
    <row r="1148" spans="1:2" x14ac:dyDescent="0.2">
      <c r="A1148" s="910">
        <f t="shared" si="56"/>
        <v>43861</v>
      </c>
      <c r="B1148" s="860" t="str">
        <f t="shared" si="55"/>
        <v>Year 4</v>
      </c>
    </row>
    <row r="1149" spans="1:2" x14ac:dyDescent="0.2">
      <c r="A1149" s="910">
        <f t="shared" si="56"/>
        <v>43862</v>
      </c>
      <c r="B1149" s="860" t="str">
        <f t="shared" si="55"/>
        <v>Year 4</v>
      </c>
    </row>
    <row r="1150" spans="1:2" x14ac:dyDescent="0.2">
      <c r="A1150" s="910">
        <f t="shared" si="56"/>
        <v>43863</v>
      </c>
      <c r="B1150" s="860" t="str">
        <f t="shared" si="55"/>
        <v>Year 4</v>
      </c>
    </row>
    <row r="1151" spans="1:2" x14ac:dyDescent="0.2">
      <c r="A1151" s="910">
        <f t="shared" si="56"/>
        <v>43864</v>
      </c>
      <c r="B1151" s="860" t="str">
        <f t="shared" si="55"/>
        <v>Year 4</v>
      </c>
    </row>
    <row r="1152" spans="1:2" x14ac:dyDescent="0.2">
      <c r="A1152" s="910">
        <f t="shared" si="56"/>
        <v>43865</v>
      </c>
      <c r="B1152" s="860" t="str">
        <f t="shared" si="55"/>
        <v>Year 4</v>
      </c>
    </row>
    <row r="1153" spans="1:2" x14ac:dyDescent="0.2">
      <c r="A1153" s="910">
        <f t="shared" si="56"/>
        <v>43866</v>
      </c>
      <c r="B1153" s="860" t="str">
        <f t="shared" si="55"/>
        <v>Year 4</v>
      </c>
    </row>
    <row r="1154" spans="1:2" x14ac:dyDescent="0.2">
      <c r="A1154" s="910">
        <f t="shared" si="56"/>
        <v>43867</v>
      </c>
      <c r="B1154" s="860" t="str">
        <f t="shared" si="55"/>
        <v>Year 4</v>
      </c>
    </row>
    <row r="1155" spans="1:2" x14ac:dyDescent="0.2">
      <c r="A1155" s="910">
        <f t="shared" si="56"/>
        <v>43868</v>
      </c>
      <c r="B1155" s="860" t="str">
        <f t="shared" si="55"/>
        <v>Year 4</v>
      </c>
    </row>
    <row r="1156" spans="1:2" x14ac:dyDescent="0.2">
      <c r="A1156" s="910">
        <f t="shared" si="56"/>
        <v>43869</v>
      </c>
      <c r="B1156" s="860" t="str">
        <f t="shared" si="55"/>
        <v>Year 4</v>
      </c>
    </row>
    <row r="1157" spans="1:2" x14ac:dyDescent="0.2">
      <c r="A1157" s="910">
        <f t="shared" si="56"/>
        <v>43870</v>
      </c>
      <c r="B1157" s="860" t="str">
        <f t="shared" si="55"/>
        <v>Year 4</v>
      </c>
    </row>
    <row r="1158" spans="1:2" x14ac:dyDescent="0.2">
      <c r="A1158" s="910">
        <f t="shared" si="56"/>
        <v>43871</v>
      </c>
      <c r="B1158" s="860" t="str">
        <f t="shared" si="55"/>
        <v>Year 4</v>
      </c>
    </row>
    <row r="1159" spans="1:2" x14ac:dyDescent="0.2">
      <c r="A1159" s="910">
        <f t="shared" si="56"/>
        <v>43872</v>
      </c>
      <c r="B1159" s="860" t="str">
        <f t="shared" si="55"/>
        <v>Year 4</v>
      </c>
    </row>
    <row r="1160" spans="1:2" x14ac:dyDescent="0.2">
      <c r="A1160" s="910">
        <f t="shared" si="56"/>
        <v>43873</v>
      </c>
      <c r="B1160" s="860" t="str">
        <f t="shared" si="55"/>
        <v>Year 4</v>
      </c>
    </row>
    <row r="1161" spans="1:2" x14ac:dyDescent="0.2">
      <c r="A1161" s="910">
        <f t="shared" si="56"/>
        <v>43874</v>
      </c>
      <c r="B1161" s="860" t="str">
        <f t="shared" si="55"/>
        <v>Year 4</v>
      </c>
    </row>
    <row r="1162" spans="1:2" x14ac:dyDescent="0.2">
      <c r="A1162" s="910">
        <f t="shared" si="56"/>
        <v>43875</v>
      </c>
      <c r="B1162" s="860" t="str">
        <f t="shared" si="55"/>
        <v>Year 4</v>
      </c>
    </row>
    <row r="1163" spans="1:2" x14ac:dyDescent="0.2">
      <c r="A1163" s="910">
        <f t="shared" si="56"/>
        <v>43876</v>
      </c>
      <c r="B1163" s="860" t="str">
        <f t="shared" si="55"/>
        <v>Year 4</v>
      </c>
    </row>
    <row r="1164" spans="1:2" x14ac:dyDescent="0.2">
      <c r="A1164" s="910">
        <f t="shared" si="56"/>
        <v>43877</v>
      </c>
      <c r="B1164" s="860" t="str">
        <f t="shared" si="55"/>
        <v>Year 4</v>
      </c>
    </row>
    <row r="1165" spans="1:2" x14ac:dyDescent="0.2">
      <c r="A1165" s="910">
        <f t="shared" si="56"/>
        <v>43878</v>
      </c>
      <c r="B1165" s="860" t="str">
        <f t="shared" si="55"/>
        <v>Year 4</v>
      </c>
    </row>
    <row r="1166" spans="1:2" x14ac:dyDescent="0.2">
      <c r="A1166" s="910">
        <f t="shared" si="56"/>
        <v>43879</v>
      </c>
      <c r="B1166" s="860" t="str">
        <f t="shared" si="55"/>
        <v>Year 4</v>
      </c>
    </row>
    <row r="1167" spans="1:2" x14ac:dyDescent="0.2">
      <c r="A1167" s="910">
        <f t="shared" si="56"/>
        <v>43880</v>
      </c>
      <c r="B1167" s="860" t="str">
        <f t="shared" si="55"/>
        <v>Year 4</v>
      </c>
    </row>
    <row r="1168" spans="1:2" x14ac:dyDescent="0.2">
      <c r="A1168" s="910">
        <f t="shared" si="56"/>
        <v>43881</v>
      </c>
      <c r="B1168" s="860" t="str">
        <f t="shared" si="55"/>
        <v>Year 4</v>
      </c>
    </row>
    <row r="1169" spans="1:2" x14ac:dyDescent="0.2">
      <c r="A1169" s="910">
        <f t="shared" si="56"/>
        <v>43882</v>
      </c>
      <c r="B1169" s="860" t="str">
        <f t="shared" si="55"/>
        <v>Year 4</v>
      </c>
    </row>
    <row r="1170" spans="1:2" x14ac:dyDescent="0.2">
      <c r="A1170" s="910">
        <f t="shared" si="56"/>
        <v>43883</v>
      </c>
      <c r="B1170" s="860" t="str">
        <f t="shared" si="55"/>
        <v>Year 4</v>
      </c>
    </row>
    <row r="1171" spans="1:2" x14ac:dyDescent="0.2">
      <c r="A1171" s="910">
        <f t="shared" si="56"/>
        <v>43884</v>
      </c>
      <c r="B1171" s="860" t="str">
        <f t="shared" si="55"/>
        <v>Year 4</v>
      </c>
    </row>
    <row r="1172" spans="1:2" x14ac:dyDescent="0.2">
      <c r="A1172" s="910">
        <f t="shared" si="56"/>
        <v>43885</v>
      </c>
      <c r="B1172" s="860" t="str">
        <f t="shared" si="55"/>
        <v>Year 4</v>
      </c>
    </row>
    <row r="1173" spans="1:2" x14ac:dyDescent="0.2">
      <c r="A1173" s="910">
        <f t="shared" si="56"/>
        <v>43886</v>
      </c>
      <c r="B1173" s="860" t="str">
        <f t="shared" si="55"/>
        <v>Year 4</v>
      </c>
    </row>
    <row r="1174" spans="1:2" x14ac:dyDescent="0.2">
      <c r="A1174" s="910">
        <f t="shared" si="56"/>
        <v>43887</v>
      </c>
      <c r="B1174" s="860" t="str">
        <f t="shared" si="55"/>
        <v>Year 4</v>
      </c>
    </row>
    <row r="1175" spans="1:2" x14ac:dyDescent="0.2">
      <c r="A1175" s="910">
        <f t="shared" si="56"/>
        <v>43888</v>
      </c>
      <c r="B1175" s="860" t="str">
        <f t="shared" si="55"/>
        <v>Year 4</v>
      </c>
    </row>
    <row r="1176" spans="1:2" x14ac:dyDescent="0.2">
      <c r="A1176" s="910">
        <f t="shared" si="56"/>
        <v>43889</v>
      </c>
      <c r="B1176" s="860" t="str">
        <f t="shared" ref="B1176:B1239" si="57">IF(AND(DAY(A1176)=DAY($B$8),MONTH(A1176)=MONTH($B$8),YEAR(A1176)-YEAR($B$8)&gt;-1),CONCATENATE("Year ",YEAR(A1176)-YEAR($B$8)+1),B1175)</f>
        <v>Year 4</v>
      </c>
    </row>
    <row r="1177" spans="1:2" x14ac:dyDescent="0.2">
      <c r="A1177" s="910">
        <f t="shared" ref="A1177:A1240" si="58">A1176+1</f>
        <v>43890</v>
      </c>
      <c r="B1177" s="860" t="str">
        <f t="shared" si="57"/>
        <v>Year 4</v>
      </c>
    </row>
    <row r="1178" spans="1:2" x14ac:dyDescent="0.2">
      <c r="A1178" s="910">
        <f t="shared" si="58"/>
        <v>43891</v>
      </c>
      <c r="B1178" s="860" t="str">
        <f t="shared" si="57"/>
        <v>Year 4</v>
      </c>
    </row>
    <row r="1179" spans="1:2" x14ac:dyDescent="0.2">
      <c r="A1179" s="910">
        <f t="shared" si="58"/>
        <v>43892</v>
      </c>
      <c r="B1179" s="860" t="str">
        <f t="shared" si="57"/>
        <v>Year 4</v>
      </c>
    </row>
    <row r="1180" spans="1:2" x14ac:dyDescent="0.2">
      <c r="A1180" s="910">
        <f t="shared" si="58"/>
        <v>43893</v>
      </c>
      <c r="B1180" s="860" t="str">
        <f t="shared" si="57"/>
        <v>Year 4</v>
      </c>
    </row>
    <row r="1181" spans="1:2" x14ac:dyDescent="0.2">
      <c r="A1181" s="910">
        <f t="shared" si="58"/>
        <v>43894</v>
      </c>
      <c r="B1181" s="860" t="str">
        <f t="shared" si="57"/>
        <v>Year 4</v>
      </c>
    </row>
    <row r="1182" spans="1:2" x14ac:dyDescent="0.2">
      <c r="A1182" s="910">
        <f t="shared" si="58"/>
        <v>43895</v>
      </c>
      <c r="B1182" s="860" t="str">
        <f t="shared" si="57"/>
        <v>Year 4</v>
      </c>
    </row>
    <row r="1183" spans="1:2" x14ac:dyDescent="0.2">
      <c r="A1183" s="910">
        <f t="shared" si="58"/>
        <v>43896</v>
      </c>
      <c r="B1183" s="860" t="str">
        <f t="shared" si="57"/>
        <v>Year 4</v>
      </c>
    </row>
    <row r="1184" spans="1:2" x14ac:dyDescent="0.2">
      <c r="A1184" s="910">
        <f t="shared" si="58"/>
        <v>43897</v>
      </c>
      <c r="B1184" s="860" t="str">
        <f t="shared" si="57"/>
        <v>Year 4</v>
      </c>
    </row>
    <row r="1185" spans="1:2" x14ac:dyDescent="0.2">
      <c r="A1185" s="910">
        <f t="shared" si="58"/>
        <v>43898</v>
      </c>
      <c r="B1185" s="860" t="str">
        <f t="shared" si="57"/>
        <v>Year 4</v>
      </c>
    </row>
    <row r="1186" spans="1:2" x14ac:dyDescent="0.2">
      <c r="A1186" s="910">
        <f t="shared" si="58"/>
        <v>43899</v>
      </c>
      <c r="B1186" s="860" t="str">
        <f t="shared" si="57"/>
        <v>Year 4</v>
      </c>
    </row>
    <row r="1187" spans="1:2" x14ac:dyDescent="0.2">
      <c r="A1187" s="910">
        <f t="shared" si="58"/>
        <v>43900</v>
      </c>
      <c r="B1187" s="860" t="str">
        <f t="shared" si="57"/>
        <v>Year 4</v>
      </c>
    </row>
    <row r="1188" spans="1:2" x14ac:dyDescent="0.2">
      <c r="A1188" s="910">
        <f t="shared" si="58"/>
        <v>43901</v>
      </c>
      <c r="B1188" s="860" t="str">
        <f t="shared" si="57"/>
        <v>Year 4</v>
      </c>
    </row>
    <row r="1189" spans="1:2" x14ac:dyDescent="0.2">
      <c r="A1189" s="910">
        <f t="shared" si="58"/>
        <v>43902</v>
      </c>
      <c r="B1189" s="860" t="str">
        <f t="shared" si="57"/>
        <v>Year 4</v>
      </c>
    </row>
    <row r="1190" spans="1:2" x14ac:dyDescent="0.2">
      <c r="A1190" s="910">
        <f t="shared" si="58"/>
        <v>43903</v>
      </c>
      <c r="B1190" s="860" t="str">
        <f t="shared" si="57"/>
        <v>Year 4</v>
      </c>
    </row>
    <row r="1191" spans="1:2" x14ac:dyDescent="0.2">
      <c r="A1191" s="910">
        <f t="shared" si="58"/>
        <v>43904</v>
      </c>
      <c r="B1191" s="860" t="str">
        <f t="shared" si="57"/>
        <v>Year 4</v>
      </c>
    </row>
    <row r="1192" spans="1:2" x14ac:dyDescent="0.2">
      <c r="A1192" s="910">
        <f t="shared" si="58"/>
        <v>43905</v>
      </c>
      <c r="B1192" s="860" t="str">
        <f t="shared" si="57"/>
        <v>Year 4</v>
      </c>
    </row>
    <row r="1193" spans="1:2" x14ac:dyDescent="0.2">
      <c r="A1193" s="910">
        <f t="shared" si="58"/>
        <v>43906</v>
      </c>
      <c r="B1193" s="860" t="str">
        <f t="shared" si="57"/>
        <v>Year 4</v>
      </c>
    </row>
    <row r="1194" spans="1:2" x14ac:dyDescent="0.2">
      <c r="A1194" s="910">
        <f t="shared" si="58"/>
        <v>43907</v>
      </c>
      <c r="B1194" s="860" t="str">
        <f t="shared" si="57"/>
        <v>Year 4</v>
      </c>
    </row>
    <row r="1195" spans="1:2" x14ac:dyDescent="0.2">
      <c r="A1195" s="910">
        <f t="shared" si="58"/>
        <v>43908</v>
      </c>
      <c r="B1195" s="860" t="str">
        <f t="shared" si="57"/>
        <v>Year 4</v>
      </c>
    </row>
    <row r="1196" spans="1:2" x14ac:dyDescent="0.2">
      <c r="A1196" s="910">
        <f t="shared" si="58"/>
        <v>43909</v>
      </c>
      <c r="B1196" s="860" t="str">
        <f t="shared" si="57"/>
        <v>Year 4</v>
      </c>
    </row>
    <row r="1197" spans="1:2" x14ac:dyDescent="0.2">
      <c r="A1197" s="910">
        <f t="shared" si="58"/>
        <v>43910</v>
      </c>
      <c r="B1197" s="860" t="str">
        <f t="shared" si="57"/>
        <v>Year 4</v>
      </c>
    </row>
    <row r="1198" spans="1:2" x14ac:dyDescent="0.2">
      <c r="A1198" s="910">
        <f t="shared" si="58"/>
        <v>43911</v>
      </c>
      <c r="B1198" s="860" t="str">
        <f t="shared" si="57"/>
        <v>Year 4</v>
      </c>
    </row>
    <row r="1199" spans="1:2" x14ac:dyDescent="0.2">
      <c r="A1199" s="910">
        <f t="shared" si="58"/>
        <v>43912</v>
      </c>
      <c r="B1199" s="860" t="str">
        <f t="shared" si="57"/>
        <v>Year 4</v>
      </c>
    </row>
    <row r="1200" spans="1:2" x14ac:dyDescent="0.2">
      <c r="A1200" s="910">
        <f t="shared" si="58"/>
        <v>43913</v>
      </c>
      <c r="B1200" s="860" t="str">
        <f t="shared" si="57"/>
        <v>Year 4</v>
      </c>
    </row>
    <row r="1201" spans="1:2" x14ac:dyDescent="0.2">
      <c r="A1201" s="910">
        <f t="shared" si="58"/>
        <v>43914</v>
      </c>
      <c r="B1201" s="860" t="str">
        <f t="shared" si="57"/>
        <v>Year 4</v>
      </c>
    </row>
    <row r="1202" spans="1:2" x14ac:dyDescent="0.2">
      <c r="A1202" s="910">
        <f t="shared" si="58"/>
        <v>43915</v>
      </c>
      <c r="B1202" s="860" t="str">
        <f t="shared" si="57"/>
        <v>Year 4</v>
      </c>
    </row>
    <row r="1203" spans="1:2" x14ac:dyDescent="0.2">
      <c r="A1203" s="910">
        <f t="shared" si="58"/>
        <v>43916</v>
      </c>
      <c r="B1203" s="860" t="str">
        <f t="shared" si="57"/>
        <v>Year 4</v>
      </c>
    </row>
    <row r="1204" spans="1:2" x14ac:dyDescent="0.2">
      <c r="A1204" s="910">
        <f t="shared" si="58"/>
        <v>43917</v>
      </c>
      <c r="B1204" s="860" t="str">
        <f t="shared" si="57"/>
        <v>Year 4</v>
      </c>
    </row>
    <row r="1205" spans="1:2" x14ac:dyDescent="0.2">
      <c r="A1205" s="910">
        <f t="shared" si="58"/>
        <v>43918</v>
      </c>
      <c r="B1205" s="860" t="str">
        <f t="shared" si="57"/>
        <v>Year 4</v>
      </c>
    </row>
    <row r="1206" spans="1:2" x14ac:dyDescent="0.2">
      <c r="A1206" s="910">
        <f t="shared" si="58"/>
        <v>43919</v>
      </c>
      <c r="B1206" s="860" t="str">
        <f t="shared" si="57"/>
        <v>Year 4</v>
      </c>
    </row>
    <row r="1207" spans="1:2" x14ac:dyDescent="0.2">
      <c r="A1207" s="910">
        <f t="shared" si="58"/>
        <v>43920</v>
      </c>
      <c r="B1207" s="860" t="str">
        <f t="shared" si="57"/>
        <v>Year 4</v>
      </c>
    </row>
    <row r="1208" spans="1:2" x14ac:dyDescent="0.2">
      <c r="A1208" s="910">
        <f t="shared" si="58"/>
        <v>43921</v>
      </c>
      <c r="B1208" s="860" t="str">
        <f t="shared" si="57"/>
        <v>Year 4</v>
      </c>
    </row>
    <row r="1209" spans="1:2" x14ac:dyDescent="0.2">
      <c r="A1209" s="910">
        <f t="shared" si="58"/>
        <v>43922</v>
      </c>
      <c r="B1209" s="860" t="str">
        <f t="shared" si="57"/>
        <v>Year 4</v>
      </c>
    </row>
    <row r="1210" spans="1:2" x14ac:dyDescent="0.2">
      <c r="A1210" s="910">
        <f t="shared" si="58"/>
        <v>43923</v>
      </c>
      <c r="B1210" s="860" t="str">
        <f t="shared" si="57"/>
        <v>Year 4</v>
      </c>
    </row>
    <row r="1211" spans="1:2" x14ac:dyDescent="0.2">
      <c r="A1211" s="910">
        <f t="shared" si="58"/>
        <v>43924</v>
      </c>
      <c r="B1211" s="860" t="str">
        <f t="shared" si="57"/>
        <v>Year 4</v>
      </c>
    </row>
    <row r="1212" spans="1:2" x14ac:dyDescent="0.2">
      <c r="A1212" s="910">
        <f t="shared" si="58"/>
        <v>43925</v>
      </c>
      <c r="B1212" s="860" t="str">
        <f t="shared" si="57"/>
        <v>Year 4</v>
      </c>
    </row>
    <row r="1213" spans="1:2" x14ac:dyDescent="0.2">
      <c r="A1213" s="910">
        <f t="shared" si="58"/>
        <v>43926</v>
      </c>
      <c r="B1213" s="860" t="str">
        <f t="shared" si="57"/>
        <v>Year 4</v>
      </c>
    </row>
    <row r="1214" spans="1:2" x14ac:dyDescent="0.2">
      <c r="A1214" s="910">
        <f t="shared" si="58"/>
        <v>43927</v>
      </c>
      <c r="B1214" s="860" t="str">
        <f t="shared" si="57"/>
        <v>Year 4</v>
      </c>
    </row>
    <row r="1215" spans="1:2" x14ac:dyDescent="0.2">
      <c r="A1215" s="910">
        <f t="shared" si="58"/>
        <v>43928</v>
      </c>
      <c r="B1215" s="860" t="str">
        <f t="shared" si="57"/>
        <v>Year 4</v>
      </c>
    </row>
    <row r="1216" spans="1:2" x14ac:dyDescent="0.2">
      <c r="A1216" s="910">
        <f t="shared" si="58"/>
        <v>43929</v>
      </c>
      <c r="B1216" s="860" t="str">
        <f t="shared" si="57"/>
        <v>Year 4</v>
      </c>
    </row>
    <row r="1217" spans="1:2" x14ac:dyDescent="0.2">
      <c r="A1217" s="910">
        <f t="shared" si="58"/>
        <v>43930</v>
      </c>
      <c r="B1217" s="860" t="str">
        <f t="shared" si="57"/>
        <v>Year 4</v>
      </c>
    </row>
    <row r="1218" spans="1:2" x14ac:dyDescent="0.2">
      <c r="A1218" s="910">
        <f t="shared" si="58"/>
        <v>43931</v>
      </c>
      <c r="B1218" s="860" t="str">
        <f t="shared" si="57"/>
        <v>Year 4</v>
      </c>
    </row>
    <row r="1219" spans="1:2" x14ac:dyDescent="0.2">
      <c r="A1219" s="910">
        <f t="shared" si="58"/>
        <v>43932</v>
      </c>
      <c r="B1219" s="860" t="str">
        <f t="shared" si="57"/>
        <v>Year 4</v>
      </c>
    </row>
    <row r="1220" spans="1:2" x14ac:dyDescent="0.2">
      <c r="A1220" s="910">
        <f t="shared" si="58"/>
        <v>43933</v>
      </c>
      <c r="B1220" s="860" t="str">
        <f t="shared" si="57"/>
        <v>Year 4</v>
      </c>
    </row>
    <row r="1221" spans="1:2" x14ac:dyDescent="0.2">
      <c r="A1221" s="910">
        <f t="shared" si="58"/>
        <v>43934</v>
      </c>
      <c r="B1221" s="860" t="str">
        <f t="shared" si="57"/>
        <v>Year 4</v>
      </c>
    </row>
    <row r="1222" spans="1:2" x14ac:dyDescent="0.2">
      <c r="A1222" s="910">
        <f t="shared" si="58"/>
        <v>43935</v>
      </c>
      <c r="B1222" s="860" t="str">
        <f t="shared" si="57"/>
        <v>Year 4</v>
      </c>
    </row>
    <row r="1223" spans="1:2" x14ac:dyDescent="0.2">
      <c r="A1223" s="910">
        <f t="shared" si="58"/>
        <v>43936</v>
      </c>
      <c r="B1223" s="860" t="str">
        <f t="shared" si="57"/>
        <v>Year 4</v>
      </c>
    </row>
    <row r="1224" spans="1:2" x14ac:dyDescent="0.2">
      <c r="A1224" s="910">
        <f t="shared" si="58"/>
        <v>43937</v>
      </c>
      <c r="B1224" s="860" t="str">
        <f t="shared" si="57"/>
        <v>Year 4</v>
      </c>
    </row>
    <row r="1225" spans="1:2" x14ac:dyDescent="0.2">
      <c r="A1225" s="910">
        <f t="shared" si="58"/>
        <v>43938</v>
      </c>
      <c r="B1225" s="860" t="str">
        <f t="shared" si="57"/>
        <v>Year 4</v>
      </c>
    </row>
    <row r="1226" spans="1:2" x14ac:dyDescent="0.2">
      <c r="A1226" s="910">
        <f t="shared" si="58"/>
        <v>43939</v>
      </c>
      <c r="B1226" s="860" t="str">
        <f t="shared" si="57"/>
        <v>Year 4</v>
      </c>
    </row>
    <row r="1227" spans="1:2" x14ac:dyDescent="0.2">
      <c r="A1227" s="910">
        <f t="shared" si="58"/>
        <v>43940</v>
      </c>
      <c r="B1227" s="860" t="str">
        <f t="shared" si="57"/>
        <v>Year 4</v>
      </c>
    </row>
    <row r="1228" spans="1:2" x14ac:dyDescent="0.2">
      <c r="A1228" s="910">
        <f t="shared" si="58"/>
        <v>43941</v>
      </c>
      <c r="B1228" s="860" t="str">
        <f t="shared" si="57"/>
        <v>Year 4</v>
      </c>
    </row>
    <row r="1229" spans="1:2" x14ac:dyDescent="0.2">
      <c r="A1229" s="910">
        <f t="shared" si="58"/>
        <v>43942</v>
      </c>
      <c r="B1229" s="860" t="str">
        <f t="shared" si="57"/>
        <v>Year 4</v>
      </c>
    </row>
    <row r="1230" spans="1:2" x14ac:dyDescent="0.2">
      <c r="A1230" s="910">
        <f t="shared" si="58"/>
        <v>43943</v>
      </c>
      <c r="B1230" s="860" t="str">
        <f t="shared" si="57"/>
        <v>Year 4</v>
      </c>
    </row>
    <row r="1231" spans="1:2" x14ac:dyDescent="0.2">
      <c r="A1231" s="910">
        <f t="shared" si="58"/>
        <v>43944</v>
      </c>
      <c r="B1231" s="860" t="str">
        <f t="shared" si="57"/>
        <v>Year 4</v>
      </c>
    </row>
    <row r="1232" spans="1:2" x14ac:dyDescent="0.2">
      <c r="A1232" s="910">
        <f t="shared" si="58"/>
        <v>43945</v>
      </c>
      <c r="B1232" s="860" t="str">
        <f t="shared" si="57"/>
        <v>Year 4</v>
      </c>
    </row>
    <row r="1233" spans="1:2" x14ac:dyDescent="0.2">
      <c r="A1233" s="910">
        <f t="shared" si="58"/>
        <v>43946</v>
      </c>
      <c r="B1233" s="860" t="str">
        <f t="shared" si="57"/>
        <v>Year 4</v>
      </c>
    </row>
    <row r="1234" spans="1:2" x14ac:dyDescent="0.2">
      <c r="A1234" s="910">
        <f t="shared" si="58"/>
        <v>43947</v>
      </c>
      <c r="B1234" s="860" t="str">
        <f t="shared" si="57"/>
        <v>Year 4</v>
      </c>
    </row>
    <row r="1235" spans="1:2" x14ac:dyDescent="0.2">
      <c r="A1235" s="910">
        <f t="shared" si="58"/>
        <v>43948</v>
      </c>
      <c r="B1235" s="860" t="str">
        <f t="shared" si="57"/>
        <v>Year 4</v>
      </c>
    </row>
    <row r="1236" spans="1:2" x14ac:dyDescent="0.2">
      <c r="A1236" s="910">
        <f t="shared" si="58"/>
        <v>43949</v>
      </c>
      <c r="B1236" s="860" t="str">
        <f t="shared" si="57"/>
        <v>Year 4</v>
      </c>
    </row>
    <row r="1237" spans="1:2" x14ac:dyDescent="0.2">
      <c r="A1237" s="910">
        <f t="shared" si="58"/>
        <v>43950</v>
      </c>
      <c r="B1237" s="860" t="str">
        <f t="shared" si="57"/>
        <v>Year 4</v>
      </c>
    </row>
    <row r="1238" spans="1:2" x14ac:dyDescent="0.2">
      <c r="A1238" s="910">
        <f t="shared" si="58"/>
        <v>43951</v>
      </c>
      <c r="B1238" s="860" t="str">
        <f t="shared" si="57"/>
        <v>Year 4</v>
      </c>
    </row>
    <row r="1239" spans="1:2" x14ac:dyDescent="0.2">
      <c r="A1239" s="910">
        <f t="shared" si="58"/>
        <v>43952</v>
      </c>
      <c r="B1239" s="860" t="str">
        <f t="shared" si="57"/>
        <v>Year 4</v>
      </c>
    </row>
    <row r="1240" spans="1:2" x14ac:dyDescent="0.2">
      <c r="A1240" s="910">
        <f t="shared" si="58"/>
        <v>43953</v>
      </c>
      <c r="B1240" s="860" t="str">
        <f t="shared" ref="B1240:B1303" si="59">IF(AND(DAY(A1240)=DAY($B$8),MONTH(A1240)=MONTH($B$8),YEAR(A1240)-YEAR($B$8)&gt;-1),CONCATENATE("Year ",YEAR(A1240)-YEAR($B$8)+1),B1239)</f>
        <v>Year 4</v>
      </c>
    </row>
    <row r="1241" spans="1:2" x14ac:dyDescent="0.2">
      <c r="A1241" s="910">
        <f t="shared" ref="A1241:A1304" si="60">A1240+1</f>
        <v>43954</v>
      </c>
      <c r="B1241" s="860" t="str">
        <f t="shared" si="59"/>
        <v>Year 4</v>
      </c>
    </row>
    <row r="1242" spans="1:2" x14ac:dyDescent="0.2">
      <c r="A1242" s="910">
        <f t="shared" si="60"/>
        <v>43955</v>
      </c>
      <c r="B1242" s="860" t="str">
        <f t="shared" si="59"/>
        <v>Year 4</v>
      </c>
    </row>
    <row r="1243" spans="1:2" x14ac:dyDescent="0.2">
      <c r="A1243" s="910">
        <f t="shared" si="60"/>
        <v>43956</v>
      </c>
      <c r="B1243" s="860" t="str">
        <f t="shared" si="59"/>
        <v>Year 4</v>
      </c>
    </row>
    <row r="1244" spans="1:2" x14ac:dyDescent="0.2">
      <c r="A1244" s="910">
        <f t="shared" si="60"/>
        <v>43957</v>
      </c>
      <c r="B1244" s="860" t="str">
        <f t="shared" si="59"/>
        <v>Year 4</v>
      </c>
    </row>
    <row r="1245" spans="1:2" x14ac:dyDescent="0.2">
      <c r="A1245" s="910">
        <f t="shared" si="60"/>
        <v>43958</v>
      </c>
      <c r="B1245" s="860" t="str">
        <f t="shared" si="59"/>
        <v>Year 4</v>
      </c>
    </row>
    <row r="1246" spans="1:2" x14ac:dyDescent="0.2">
      <c r="A1246" s="910">
        <f t="shared" si="60"/>
        <v>43959</v>
      </c>
      <c r="B1246" s="860" t="str">
        <f t="shared" si="59"/>
        <v>Year 4</v>
      </c>
    </row>
    <row r="1247" spans="1:2" x14ac:dyDescent="0.2">
      <c r="A1247" s="910">
        <f t="shared" si="60"/>
        <v>43960</v>
      </c>
      <c r="B1247" s="860" t="str">
        <f t="shared" si="59"/>
        <v>Year 4</v>
      </c>
    </row>
    <row r="1248" spans="1:2" x14ac:dyDescent="0.2">
      <c r="A1248" s="910">
        <f t="shared" si="60"/>
        <v>43961</v>
      </c>
      <c r="B1248" s="860" t="str">
        <f t="shared" si="59"/>
        <v>Year 4</v>
      </c>
    </row>
    <row r="1249" spans="1:2" x14ac:dyDescent="0.2">
      <c r="A1249" s="910">
        <f t="shared" si="60"/>
        <v>43962</v>
      </c>
      <c r="B1249" s="860" t="str">
        <f t="shared" si="59"/>
        <v>Year 4</v>
      </c>
    </row>
    <row r="1250" spans="1:2" x14ac:dyDescent="0.2">
      <c r="A1250" s="910">
        <f t="shared" si="60"/>
        <v>43963</v>
      </c>
      <c r="B1250" s="860" t="str">
        <f t="shared" si="59"/>
        <v>Year 4</v>
      </c>
    </row>
    <row r="1251" spans="1:2" x14ac:dyDescent="0.2">
      <c r="A1251" s="910">
        <f t="shared" si="60"/>
        <v>43964</v>
      </c>
      <c r="B1251" s="860" t="str">
        <f t="shared" si="59"/>
        <v>Year 4</v>
      </c>
    </row>
    <row r="1252" spans="1:2" x14ac:dyDescent="0.2">
      <c r="A1252" s="910">
        <f t="shared" si="60"/>
        <v>43965</v>
      </c>
      <c r="B1252" s="860" t="str">
        <f t="shared" si="59"/>
        <v>Year 4</v>
      </c>
    </row>
    <row r="1253" spans="1:2" x14ac:dyDescent="0.2">
      <c r="A1253" s="910">
        <f t="shared" si="60"/>
        <v>43966</v>
      </c>
      <c r="B1253" s="860" t="str">
        <f t="shared" si="59"/>
        <v>Year 4</v>
      </c>
    </row>
    <row r="1254" spans="1:2" x14ac:dyDescent="0.2">
      <c r="A1254" s="910">
        <f t="shared" si="60"/>
        <v>43967</v>
      </c>
      <c r="B1254" s="860" t="str">
        <f t="shared" si="59"/>
        <v>Year 4</v>
      </c>
    </row>
    <row r="1255" spans="1:2" x14ac:dyDescent="0.2">
      <c r="A1255" s="910">
        <f t="shared" si="60"/>
        <v>43968</v>
      </c>
      <c r="B1255" s="860" t="str">
        <f t="shared" si="59"/>
        <v>Year 4</v>
      </c>
    </row>
    <row r="1256" spans="1:2" x14ac:dyDescent="0.2">
      <c r="A1256" s="910">
        <f t="shared" si="60"/>
        <v>43969</v>
      </c>
      <c r="B1256" s="860" t="str">
        <f t="shared" si="59"/>
        <v>Year 4</v>
      </c>
    </row>
    <row r="1257" spans="1:2" x14ac:dyDescent="0.2">
      <c r="A1257" s="910">
        <f t="shared" si="60"/>
        <v>43970</v>
      </c>
      <c r="B1257" s="860" t="str">
        <f t="shared" si="59"/>
        <v>Year 4</v>
      </c>
    </row>
    <row r="1258" spans="1:2" x14ac:dyDescent="0.2">
      <c r="A1258" s="910">
        <f t="shared" si="60"/>
        <v>43971</v>
      </c>
      <c r="B1258" s="860" t="str">
        <f t="shared" si="59"/>
        <v>Year 4</v>
      </c>
    </row>
    <row r="1259" spans="1:2" x14ac:dyDescent="0.2">
      <c r="A1259" s="910">
        <f t="shared" si="60"/>
        <v>43972</v>
      </c>
      <c r="B1259" s="860" t="str">
        <f t="shared" si="59"/>
        <v>Year 4</v>
      </c>
    </row>
    <row r="1260" spans="1:2" x14ac:dyDescent="0.2">
      <c r="A1260" s="910">
        <f t="shared" si="60"/>
        <v>43973</v>
      </c>
      <c r="B1260" s="860" t="str">
        <f t="shared" si="59"/>
        <v>Year 4</v>
      </c>
    </row>
    <row r="1261" spans="1:2" x14ac:dyDescent="0.2">
      <c r="A1261" s="910">
        <f t="shared" si="60"/>
        <v>43974</v>
      </c>
      <c r="B1261" s="860" t="str">
        <f t="shared" si="59"/>
        <v>Year 4</v>
      </c>
    </row>
    <row r="1262" spans="1:2" x14ac:dyDescent="0.2">
      <c r="A1262" s="910">
        <f t="shared" si="60"/>
        <v>43975</v>
      </c>
      <c r="B1262" s="860" t="str">
        <f t="shared" si="59"/>
        <v>Year 4</v>
      </c>
    </row>
    <row r="1263" spans="1:2" x14ac:dyDescent="0.2">
      <c r="A1263" s="910">
        <f t="shared" si="60"/>
        <v>43976</v>
      </c>
      <c r="B1263" s="860" t="str">
        <f t="shared" si="59"/>
        <v>Year 4</v>
      </c>
    </row>
    <row r="1264" spans="1:2" x14ac:dyDescent="0.2">
      <c r="A1264" s="910">
        <f t="shared" si="60"/>
        <v>43977</v>
      </c>
      <c r="B1264" s="860" t="str">
        <f t="shared" si="59"/>
        <v>Year 4</v>
      </c>
    </row>
    <row r="1265" spans="1:2" x14ac:dyDescent="0.2">
      <c r="A1265" s="910">
        <f t="shared" si="60"/>
        <v>43978</v>
      </c>
      <c r="B1265" s="860" t="str">
        <f t="shared" si="59"/>
        <v>Year 4</v>
      </c>
    </row>
    <row r="1266" spans="1:2" x14ac:dyDescent="0.2">
      <c r="A1266" s="910">
        <f t="shared" si="60"/>
        <v>43979</v>
      </c>
      <c r="B1266" s="860" t="str">
        <f t="shared" si="59"/>
        <v>Year 4</v>
      </c>
    </row>
    <row r="1267" spans="1:2" x14ac:dyDescent="0.2">
      <c r="A1267" s="910">
        <f t="shared" si="60"/>
        <v>43980</v>
      </c>
      <c r="B1267" s="860" t="str">
        <f t="shared" si="59"/>
        <v>Year 4</v>
      </c>
    </row>
    <row r="1268" spans="1:2" x14ac:dyDescent="0.2">
      <c r="A1268" s="910">
        <f t="shared" si="60"/>
        <v>43981</v>
      </c>
      <c r="B1268" s="860" t="str">
        <f t="shared" si="59"/>
        <v>Year 4</v>
      </c>
    </row>
    <row r="1269" spans="1:2" x14ac:dyDescent="0.2">
      <c r="A1269" s="910">
        <f t="shared" si="60"/>
        <v>43982</v>
      </c>
      <c r="B1269" s="860" t="str">
        <f t="shared" si="59"/>
        <v>Year 4</v>
      </c>
    </row>
    <row r="1270" spans="1:2" x14ac:dyDescent="0.2">
      <c r="A1270" s="910">
        <f t="shared" si="60"/>
        <v>43983</v>
      </c>
      <c r="B1270" s="860" t="str">
        <f t="shared" si="59"/>
        <v>Year 4</v>
      </c>
    </row>
    <row r="1271" spans="1:2" x14ac:dyDescent="0.2">
      <c r="A1271" s="910">
        <f t="shared" si="60"/>
        <v>43984</v>
      </c>
      <c r="B1271" s="860" t="str">
        <f t="shared" si="59"/>
        <v>Year 4</v>
      </c>
    </row>
    <row r="1272" spans="1:2" x14ac:dyDescent="0.2">
      <c r="A1272" s="910">
        <f t="shared" si="60"/>
        <v>43985</v>
      </c>
      <c r="B1272" s="860" t="str">
        <f t="shared" si="59"/>
        <v>Year 4</v>
      </c>
    </row>
    <row r="1273" spans="1:2" x14ac:dyDescent="0.2">
      <c r="A1273" s="910">
        <f t="shared" si="60"/>
        <v>43986</v>
      </c>
      <c r="B1273" s="860" t="str">
        <f t="shared" si="59"/>
        <v>Year 4</v>
      </c>
    </row>
    <row r="1274" spans="1:2" x14ac:dyDescent="0.2">
      <c r="A1274" s="910">
        <f t="shared" si="60"/>
        <v>43987</v>
      </c>
      <c r="B1274" s="860" t="str">
        <f t="shared" si="59"/>
        <v>Year 4</v>
      </c>
    </row>
    <row r="1275" spans="1:2" x14ac:dyDescent="0.2">
      <c r="A1275" s="910">
        <f t="shared" si="60"/>
        <v>43988</v>
      </c>
      <c r="B1275" s="860" t="str">
        <f t="shared" si="59"/>
        <v>Year 4</v>
      </c>
    </row>
    <row r="1276" spans="1:2" x14ac:dyDescent="0.2">
      <c r="A1276" s="910">
        <f t="shared" si="60"/>
        <v>43989</v>
      </c>
      <c r="B1276" s="860" t="str">
        <f t="shared" si="59"/>
        <v>Year 4</v>
      </c>
    </row>
    <row r="1277" spans="1:2" x14ac:dyDescent="0.2">
      <c r="A1277" s="910">
        <f t="shared" si="60"/>
        <v>43990</v>
      </c>
      <c r="B1277" s="860" t="str">
        <f t="shared" si="59"/>
        <v>Year 4</v>
      </c>
    </row>
    <row r="1278" spans="1:2" x14ac:dyDescent="0.2">
      <c r="A1278" s="910">
        <f t="shared" si="60"/>
        <v>43991</v>
      </c>
      <c r="B1278" s="860" t="str">
        <f t="shared" si="59"/>
        <v>Year 4</v>
      </c>
    </row>
    <row r="1279" spans="1:2" x14ac:dyDescent="0.2">
      <c r="A1279" s="910">
        <f t="shared" si="60"/>
        <v>43992</v>
      </c>
      <c r="B1279" s="860" t="str">
        <f t="shared" si="59"/>
        <v>Year 4</v>
      </c>
    </row>
    <row r="1280" spans="1:2" x14ac:dyDescent="0.2">
      <c r="A1280" s="910">
        <f t="shared" si="60"/>
        <v>43993</v>
      </c>
      <c r="B1280" s="860" t="str">
        <f t="shared" si="59"/>
        <v>Year 4</v>
      </c>
    </row>
    <row r="1281" spans="1:2" x14ac:dyDescent="0.2">
      <c r="A1281" s="910">
        <f t="shared" si="60"/>
        <v>43994</v>
      </c>
      <c r="B1281" s="860" t="str">
        <f t="shared" si="59"/>
        <v>Year 4</v>
      </c>
    </row>
    <row r="1282" spans="1:2" x14ac:dyDescent="0.2">
      <c r="A1282" s="910">
        <f t="shared" si="60"/>
        <v>43995</v>
      </c>
      <c r="B1282" s="860" t="str">
        <f t="shared" si="59"/>
        <v>Year 4</v>
      </c>
    </row>
    <row r="1283" spans="1:2" x14ac:dyDescent="0.2">
      <c r="A1283" s="910">
        <f t="shared" si="60"/>
        <v>43996</v>
      </c>
      <c r="B1283" s="860" t="str">
        <f t="shared" si="59"/>
        <v>Year 4</v>
      </c>
    </row>
    <row r="1284" spans="1:2" x14ac:dyDescent="0.2">
      <c r="A1284" s="910">
        <f t="shared" si="60"/>
        <v>43997</v>
      </c>
      <c r="B1284" s="860" t="str">
        <f t="shared" si="59"/>
        <v>Year 4</v>
      </c>
    </row>
    <row r="1285" spans="1:2" x14ac:dyDescent="0.2">
      <c r="A1285" s="910">
        <f t="shared" si="60"/>
        <v>43998</v>
      </c>
      <c r="B1285" s="860" t="str">
        <f t="shared" si="59"/>
        <v>Year 4</v>
      </c>
    </row>
    <row r="1286" spans="1:2" x14ac:dyDescent="0.2">
      <c r="A1286" s="910">
        <f t="shared" si="60"/>
        <v>43999</v>
      </c>
      <c r="B1286" s="860" t="str">
        <f t="shared" si="59"/>
        <v>Year 4</v>
      </c>
    </row>
    <row r="1287" spans="1:2" x14ac:dyDescent="0.2">
      <c r="A1287" s="910">
        <f t="shared" si="60"/>
        <v>44000</v>
      </c>
      <c r="B1287" s="860" t="str">
        <f t="shared" si="59"/>
        <v>Year 4</v>
      </c>
    </row>
    <row r="1288" spans="1:2" x14ac:dyDescent="0.2">
      <c r="A1288" s="910">
        <f t="shared" si="60"/>
        <v>44001</v>
      </c>
      <c r="B1288" s="860" t="str">
        <f t="shared" si="59"/>
        <v>Year 4</v>
      </c>
    </row>
    <row r="1289" spans="1:2" x14ac:dyDescent="0.2">
      <c r="A1289" s="910">
        <f t="shared" si="60"/>
        <v>44002</v>
      </c>
      <c r="B1289" s="860" t="str">
        <f t="shared" si="59"/>
        <v>Year 4</v>
      </c>
    </row>
    <row r="1290" spans="1:2" x14ac:dyDescent="0.2">
      <c r="A1290" s="910">
        <f t="shared" si="60"/>
        <v>44003</v>
      </c>
      <c r="B1290" s="860" t="str">
        <f t="shared" si="59"/>
        <v>Year 4</v>
      </c>
    </row>
    <row r="1291" spans="1:2" x14ac:dyDescent="0.2">
      <c r="A1291" s="910">
        <f t="shared" si="60"/>
        <v>44004</v>
      </c>
      <c r="B1291" s="860" t="str">
        <f t="shared" si="59"/>
        <v>Year 4</v>
      </c>
    </row>
    <row r="1292" spans="1:2" x14ac:dyDescent="0.2">
      <c r="A1292" s="910">
        <f t="shared" si="60"/>
        <v>44005</v>
      </c>
      <c r="B1292" s="860" t="str">
        <f t="shared" si="59"/>
        <v>Year 4</v>
      </c>
    </row>
    <row r="1293" spans="1:2" x14ac:dyDescent="0.2">
      <c r="A1293" s="910">
        <f t="shared" si="60"/>
        <v>44006</v>
      </c>
      <c r="B1293" s="860" t="str">
        <f t="shared" si="59"/>
        <v>Year 4</v>
      </c>
    </row>
    <row r="1294" spans="1:2" x14ac:dyDescent="0.2">
      <c r="A1294" s="910">
        <f t="shared" si="60"/>
        <v>44007</v>
      </c>
      <c r="B1294" s="860" t="str">
        <f t="shared" si="59"/>
        <v>Year 4</v>
      </c>
    </row>
    <row r="1295" spans="1:2" x14ac:dyDescent="0.2">
      <c r="A1295" s="910">
        <f t="shared" si="60"/>
        <v>44008</v>
      </c>
      <c r="B1295" s="860" t="str">
        <f t="shared" si="59"/>
        <v>Year 4</v>
      </c>
    </row>
    <row r="1296" spans="1:2" x14ac:dyDescent="0.2">
      <c r="A1296" s="910">
        <f t="shared" si="60"/>
        <v>44009</v>
      </c>
      <c r="B1296" s="860" t="str">
        <f t="shared" si="59"/>
        <v>Year 4</v>
      </c>
    </row>
    <row r="1297" spans="1:2" x14ac:dyDescent="0.2">
      <c r="A1297" s="910">
        <f t="shared" si="60"/>
        <v>44010</v>
      </c>
      <c r="B1297" s="860" t="str">
        <f t="shared" si="59"/>
        <v>Year 4</v>
      </c>
    </row>
    <row r="1298" spans="1:2" x14ac:dyDescent="0.2">
      <c r="A1298" s="910">
        <f t="shared" si="60"/>
        <v>44011</v>
      </c>
      <c r="B1298" s="860" t="str">
        <f t="shared" si="59"/>
        <v>Year 4</v>
      </c>
    </row>
    <row r="1299" spans="1:2" x14ac:dyDescent="0.2">
      <c r="A1299" s="910">
        <f t="shared" si="60"/>
        <v>44012</v>
      </c>
      <c r="B1299" s="860" t="str">
        <f t="shared" si="59"/>
        <v>Year 4</v>
      </c>
    </row>
    <row r="1300" spans="1:2" x14ac:dyDescent="0.2">
      <c r="A1300" s="910">
        <f t="shared" si="60"/>
        <v>44013</v>
      </c>
      <c r="B1300" s="860" t="str">
        <f t="shared" si="59"/>
        <v>Year 4</v>
      </c>
    </row>
    <row r="1301" spans="1:2" x14ac:dyDescent="0.2">
      <c r="A1301" s="910">
        <f t="shared" si="60"/>
        <v>44014</v>
      </c>
      <c r="B1301" s="860" t="str">
        <f t="shared" si="59"/>
        <v>Year 4</v>
      </c>
    </row>
    <row r="1302" spans="1:2" x14ac:dyDescent="0.2">
      <c r="A1302" s="910">
        <f t="shared" si="60"/>
        <v>44015</v>
      </c>
      <c r="B1302" s="860" t="str">
        <f t="shared" si="59"/>
        <v>Year 4</v>
      </c>
    </row>
    <row r="1303" spans="1:2" x14ac:dyDescent="0.2">
      <c r="A1303" s="910">
        <f t="shared" si="60"/>
        <v>44016</v>
      </c>
      <c r="B1303" s="860" t="str">
        <f t="shared" si="59"/>
        <v>Year 4</v>
      </c>
    </row>
    <row r="1304" spans="1:2" x14ac:dyDescent="0.2">
      <c r="A1304" s="910">
        <f t="shared" si="60"/>
        <v>44017</v>
      </c>
      <c r="B1304" s="860" t="str">
        <f t="shared" ref="B1304:B1367" si="61">IF(AND(DAY(A1304)=DAY($B$8),MONTH(A1304)=MONTH($B$8),YEAR(A1304)-YEAR($B$8)&gt;-1),CONCATENATE("Year ",YEAR(A1304)-YEAR($B$8)+1),B1303)</f>
        <v>Year 4</v>
      </c>
    </row>
    <row r="1305" spans="1:2" x14ac:dyDescent="0.2">
      <c r="A1305" s="910">
        <f t="shared" ref="A1305:A1368" si="62">A1304+1</f>
        <v>44018</v>
      </c>
      <c r="B1305" s="860" t="str">
        <f t="shared" si="61"/>
        <v>Year 4</v>
      </c>
    </row>
    <row r="1306" spans="1:2" x14ac:dyDescent="0.2">
      <c r="A1306" s="910">
        <f t="shared" si="62"/>
        <v>44019</v>
      </c>
      <c r="B1306" s="860" t="str">
        <f t="shared" si="61"/>
        <v>Year 4</v>
      </c>
    </row>
    <row r="1307" spans="1:2" x14ac:dyDescent="0.2">
      <c r="A1307" s="910">
        <f t="shared" si="62"/>
        <v>44020</v>
      </c>
      <c r="B1307" s="860" t="str">
        <f t="shared" si="61"/>
        <v>Year 4</v>
      </c>
    </row>
    <row r="1308" spans="1:2" x14ac:dyDescent="0.2">
      <c r="A1308" s="910">
        <f t="shared" si="62"/>
        <v>44021</v>
      </c>
      <c r="B1308" s="860" t="str">
        <f t="shared" si="61"/>
        <v>Year 4</v>
      </c>
    </row>
    <row r="1309" spans="1:2" x14ac:dyDescent="0.2">
      <c r="A1309" s="910">
        <f t="shared" si="62"/>
        <v>44022</v>
      </c>
      <c r="B1309" s="860" t="str">
        <f t="shared" si="61"/>
        <v>Year 4</v>
      </c>
    </row>
    <row r="1310" spans="1:2" x14ac:dyDescent="0.2">
      <c r="A1310" s="910">
        <f t="shared" si="62"/>
        <v>44023</v>
      </c>
      <c r="B1310" s="860" t="str">
        <f t="shared" si="61"/>
        <v>Year 4</v>
      </c>
    </row>
    <row r="1311" spans="1:2" x14ac:dyDescent="0.2">
      <c r="A1311" s="910">
        <f t="shared" si="62"/>
        <v>44024</v>
      </c>
      <c r="B1311" s="860" t="str">
        <f t="shared" si="61"/>
        <v>Year 4</v>
      </c>
    </row>
    <row r="1312" spans="1:2" x14ac:dyDescent="0.2">
      <c r="A1312" s="910">
        <f t="shared" si="62"/>
        <v>44025</v>
      </c>
      <c r="B1312" s="860" t="str">
        <f t="shared" si="61"/>
        <v>Year 4</v>
      </c>
    </row>
    <row r="1313" spans="1:2" x14ac:dyDescent="0.2">
      <c r="A1313" s="910">
        <f t="shared" si="62"/>
        <v>44026</v>
      </c>
      <c r="B1313" s="860" t="str">
        <f t="shared" si="61"/>
        <v>Year 4</v>
      </c>
    </row>
    <row r="1314" spans="1:2" x14ac:dyDescent="0.2">
      <c r="A1314" s="910">
        <f t="shared" si="62"/>
        <v>44027</v>
      </c>
      <c r="B1314" s="860" t="str">
        <f t="shared" si="61"/>
        <v>Year 4</v>
      </c>
    </row>
    <row r="1315" spans="1:2" x14ac:dyDescent="0.2">
      <c r="A1315" s="910">
        <f t="shared" si="62"/>
        <v>44028</v>
      </c>
      <c r="B1315" s="860" t="str">
        <f t="shared" si="61"/>
        <v>Year 4</v>
      </c>
    </row>
    <row r="1316" spans="1:2" x14ac:dyDescent="0.2">
      <c r="A1316" s="910">
        <f t="shared" si="62"/>
        <v>44029</v>
      </c>
      <c r="B1316" s="860" t="str">
        <f t="shared" si="61"/>
        <v>Year 4</v>
      </c>
    </row>
    <row r="1317" spans="1:2" x14ac:dyDescent="0.2">
      <c r="A1317" s="910">
        <f t="shared" si="62"/>
        <v>44030</v>
      </c>
      <c r="B1317" s="860" t="str">
        <f t="shared" si="61"/>
        <v>Year 4</v>
      </c>
    </row>
    <row r="1318" spans="1:2" x14ac:dyDescent="0.2">
      <c r="A1318" s="910">
        <f t="shared" si="62"/>
        <v>44031</v>
      </c>
      <c r="B1318" s="860" t="str">
        <f t="shared" si="61"/>
        <v>Year 4</v>
      </c>
    </row>
    <row r="1319" spans="1:2" x14ac:dyDescent="0.2">
      <c r="A1319" s="910">
        <f t="shared" si="62"/>
        <v>44032</v>
      </c>
      <c r="B1319" s="860" t="str">
        <f t="shared" si="61"/>
        <v>Year 4</v>
      </c>
    </row>
    <row r="1320" spans="1:2" x14ac:dyDescent="0.2">
      <c r="A1320" s="910">
        <f t="shared" si="62"/>
        <v>44033</v>
      </c>
      <c r="B1320" s="860" t="str">
        <f t="shared" si="61"/>
        <v>Year 4</v>
      </c>
    </row>
    <row r="1321" spans="1:2" x14ac:dyDescent="0.2">
      <c r="A1321" s="910">
        <f t="shared" si="62"/>
        <v>44034</v>
      </c>
      <c r="B1321" s="860" t="str">
        <f t="shared" si="61"/>
        <v>Year 4</v>
      </c>
    </row>
    <row r="1322" spans="1:2" x14ac:dyDescent="0.2">
      <c r="A1322" s="910">
        <f t="shared" si="62"/>
        <v>44035</v>
      </c>
      <c r="B1322" s="860" t="str">
        <f t="shared" si="61"/>
        <v>Year 4</v>
      </c>
    </row>
    <row r="1323" spans="1:2" x14ac:dyDescent="0.2">
      <c r="A1323" s="910">
        <f t="shared" si="62"/>
        <v>44036</v>
      </c>
      <c r="B1323" s="860" t="str">
        <f t="shared" si="61"/>
        <v>Year 4</v>
      </c>
    </row>
    <row r="1324" spans="1:2" x14ac:dyDescent="0.2">
      <c r="A1324" s="910">
        <f t="shared" si="62"/>
        <v>44037</v>
      </c>
      <c r="B1324" s="860" t="str">
        <f t="shared" si="61"/>
        <v>Year 4</v>
      </c>
    </row>
    <row r="1325" spans="1:2" x14ac:dyDescent="0.2">
      <c r="A1325" s="910">
        <f t="shared" si="62"/>
        <v>44038</v>
      </c>
      <c r="B1325" s="860" t="str">
        <f t="shared" si="61"/>
        <v>Year 4</v>
      </c>
    </row>
    <row r="1326" spans="1:2" x14ac:dyDescent="0.2">
      <c r="A1326" s="910">
        <f t="shared" si="62"/>
        <v>44039</v>
      </c>
      <c r="B1326" s="860" t="str">
        <f t="shared" si="61"/>
        <v>Year 4</v>
      </c>
    </row>
    <row r="1327" spans="1:2" x14ac:dyDescent="0.2">
      <c r="A1327" s="910">
        <f t="shared" si="62"/>
        <v>44040</v>
      </c>
      <c r="B1327" s="860" t="str">
        <f t="shared" si="61"/>
        <v>Year 4</v>
      </c>
    </row>
    <row r="1328" spans="1:2" x14ac:dyDescent="0.2">
      <c r="A1328" s="910">
        <f t="shared" si="62"/>
        <v>44041</v>
      </c>
      <c r="B1328" s="860" t="str">
        <f t="shared" si="61"/>
        <v>Year 4</v>
      </c>
    </row>
    <row r="1329" spans="1:2" x14ac:dyDescent="0.2">
      <c r="A1329" s="910">
        <f t="shared" si="62"/>
        <v>44042</v>
      </c>
      <c r="B1329" s="860" t="str">
        <f t="shared" si="61"/>
        <v>Year 4</v>
      </c>
    </row>
    <row r="1330" spans="1:2" x14ac:dyDescent="0.2">
      <c r="A1330" s="910">
        <f t="shared" si="62"/>
        <v>44043</v>
      </c>
      <c r="B1330" s="860" t="str">
        <f t="shared" si="61"/>
        <v>Year 4</v>
      </c>
    </row>
    <row r="1331" spans="1:2" x14ac:dyDescent="0.2">
      <c r="A1331" s="910">
        <f t="shared" si="62"/>
        <v>44044</v>
      </c>
      <c r="B1331" s="860" t="str">
        <f t="shared" si="61"/>
        <v>Year 4</v>
      </c>
    </row>
    <row r="1332" spans="1:2" x14ac:dyDescent="0.2">
      <c r="A1332" s="910">
        <f t="shared" si="62"/>
        <v>44045</v>
      </c>
      <c r="B1332" s="860" t="str">
        <f t="shared" si="61"/>
        <v>Year 4</v>
      </c>
    </row>
    <row r="1333" spans="1:2" x14ac:dyDescent="0.2">
      <c r="A1333" s="910">
        <f t="shared" si="62"/>
        <v>44046</v>
      </c>
      <c r="B1333" s="860" t="str">
        <f t="shared" si="61"/>
        <v>Year 4</v>
      </c>
    </row>
    <row r="1334" spans="1:2" x14ac:dyDescent="0.2">
      <c r="A1334" s="910">
        <f t="shared" si="62"/>
        <v>44047</v>
      </c>
      <c r="B1334" s="860" t="str">
        <f t="shared" si="61"/>
        <v>Year 4</v>
      </c>
    </row>
    <row r="1335" spans="1:2" x14ac:dyDescent="0.2">
      <c r="A1335" s="910">
        <f t="shared" si="62"/>
        <v>44048</v>
      </c>
      <c r="B1335" s="860" t="str">
        <f t="shared" si="61"/>
        <v>Year 4</v>
      </c>
    </row>
    <row r="1336" spans="1:2" x14ac:dyDescent="0.2">
      <c r="A1336" s="910">
        <f t="shared" si="62"/>
        <v>44049</v>
      </c>
      <c r="B1336" s="860" t="str">
        <f t="shared" si="61"/>
        <v>Year 4</v>
      </c>
    </row>
    <row r="1337" spans="1:2" x14ac:dyDescent="0.2">
      <c r="A1337" s="910">
        <f t="shared" si="62"/>
        <v>44050</v>
      </c>
      <c r="B1337" s="860" t="str">
        <f t="shared" si="61"/>
        <v>Year 4</v>
      </c>
    </row>
    <row r="1338" spans="1:2" x14ac:dyDescent="0.2">
      <c r="A1338" s="910">
        <f t="shared" si="62"/>
        <v>44051</v>
      </c>
      <c r="B1338" s="860" t="str">
        <f t="shared" si="61"/>
        <v>Year 4</v>
      </c>
    </row>
    <row r="1339" spans="1:2" x14ac:dyDescent="0.2">
      <c r="A1339" s="910">
        <f t="shared" si="62"/>
        <v>44052</v>
      </c>
      <c r="B1339" s="860" t="str">
        <f t="shared" si="61"/>
        <v>Year 4</v>
      </c>
    </row>
    <row r="1340" spans="1:2" x14ac:dyDescent="0.2">
      <c r="A1340" s="910">
        <f t="shared" si="62"/>
        <v>44053</v>
      </c>
      <c r="B1340" s="860" t="str">
        <f t="shared" si="61"/>
        <v>Year 4</v>
      </c>
    </row>
    <row r="1341" spans="1:2" x14ac:dyDescent="0.2">
      <c r="A1341" s="910">
        <f t="shared" si="62"/>
        <v>44054</v>
      </c>
      <c r="B1341" s="860" t="str">
        <f t="shared" si="61"/>
        <v>Year 4</v>
      </c>
    </row>
    <row r="1342" spans="1:2" x14ac:dyDescent="0.2">
      <c r="A1342" s="910">
        <f t="shared" si="62"/>
        <v>44055</v>
      </c>
      <c r="B1342" s="860" t="str">
        <f t="shared" si="61"/>
        <v>Year 4</v>
      </c>
    </row>
    <row r="1343" spans="1:2" x14ac:dyDescent="0.2">
      <c r="A1343" s="910">
        <f t="shared" si="62"/>
        <v>44056</v>
      </c>
      <c r="B1343" s="860" t="str">
        <f t="shared" si="61"/>
        <v>Year 4</v>
      </c>
    </row>
    <row r="1344" spans="1:2" x14ac:dyDescent="0.2">
      <c r="A1344" s="910">
        <f t="shared" si="62"/>
        <v>44057</v>
      </c>
      <c r="B1344" s="860" t="str">
        <f t="shared" si="61"/>
        <v>Year 4</v>
      </c>
    </row>
    <row r="1345" spans="1:2" x14ac:dyDescent="0.2">
      <c r="A1345" s="910">
        <f t="shared" si="62"/>
        <v>44058</v>
      </c>
      <c r="B1345" s="860" t="str">
        <f t="shared" si="61"/>
        <v>Year 4</v>
      </c>
    </row>
    <row r="1346" spans="1:2" x14ac:dyDescent="0.2">
      <c r="A1346" s="910">
        <f t="shared" si="62"/>
        <v>44059</v>
      </c>
      <c r="B1346" s="860" t="str">
        <f t="shared" si="61"/>
        <v>Year 4</v>
      </c>
    </row>
    <row r="1347" spans="1:2" x14ac:dyDescent="0.2">
      <c r="A1347" s="910">
        <f t="shared" si="62"/>
        <v>44060</v>
      </c>
      <c r="B1347" s="860" t="str">
        <f t="shared" si="61"/>
        <v>Year 4</v>
      </c>
    </row>
    <row r="1348" spans="1:2" x14ac:dyDescent="0.2">
      <c r="A1348" s="910">
        <f t="shared" si="62"/>
        <v>44061</v>
      </c>
      <c r="B1348" s="860" t="str">
        <f t="shared" si="61"/>
        <v>Year 4</v>
      </c>
    </row>
    <row r="1349" spans="1:2" x14ac:dyDescent="0.2">
      <c r="A1349" s="910">
        <f t="shared" si="62"/>
        <v>44062</v>
      </c>
      <c r="B1349" s="860" t="str">
        <f t="shared" si="61"/>
        <v>Year 4</v>
      </c>
    </row>
    <row r="1350" spans="1:2" x14ac:dyDescent="0.2">
      <c r="A1350" s="910">
        <f t="shared" si="62"/>
        <v>44063</v>
      </c>
      <c r="B1350" s="860" t="str">
        <f t="shared" si="61"/>
        <v>Year 4</v>
      </c>
    </row>
    <row r="1351" spans="1:2" x14ac:dyDescent="0.2">
      <c r="A1351" s="910">
        <f t="shared" si="62"/>
        <v>44064</v>
      </c>
      <c r="B1351" s="860" t="str">
        <f t="shared" si="61"/>
        <v>Year 4</v>
      </c>
    </row>
    <row r="1352" spans="1:2" x14ac:dyDescent="0.2">
      <c r="A1352" s="910">
        <f t="shared" si="62"/>
        <v>44065</v>
      </c>
      <c r="B1352" s="860" t="str">
        <f t="shared" si="61"/>
        <v>Year 4</v>
      </c>
    </row>
    <row r="1353" spans="1:2" x14ac:dyDescent="0.2">
      <c r="A1353" s="910">
        <f t="shared" si="62"/>
        <v>44066</v>
      </c>
      <c r="B1353" s="860" t="str">
        <f t="shared" si="61"/>
        <v>Year 4</v>
      </c>
    </row>
    <row r="1354" spans="1:2" x14ac:dyDescent="0.2">
      <c r="A1354" s="910">
        <f t="shared" si="62"/>
        <v>44067</v>
      </c>
      <c r="B1354" s="860" t="str">
        <f t="shared" si="61"/>
        <v>Year 4</v>
      </c>
    </row>
    <row r="1355" spans="1:2" x14ac:dyDescent="0.2">
      <c r="A1355" s="910">
        <f t="shared" si="62"/>
        <v>44068</v>
      </c>
      <c r="B1355" s="860" t="str">
        <f t="shared" si="61"/>
        <v>Year 4</v>
      </c>
    </row>
    <row r="1356" spans="1:2" x14ac:dyDescent="0.2">
      <c r="A1356" s="910">
        <f t="shared" si="62"/>
        <v>44069</v>
      </c>
      <c r="B1356" s="860" t="str">
        <f t="shared" si="61"/>
        <v>Year 4</v>
      </c>
    </row>
    <row r="1357" spans="1:2" x14ac:dyDescent="0.2">
      <c r="A1357" s="910">
        <f t="shared" si="62"/>
        <v>44070</v>
      </c>
      <c r="B1357" s="860" t="str">
        <f t="shared" si="61"/>
        <v>Year 4</v>
      </c>
    </row>
    <row r="1358" spans="1:2" x14ac:dyDescent="0.2">
      <c r="A1358" s="910">
        <f t="shared" si="62"/>
        <v>44071</v>
      </c>
      <c r="B1358" s="860" t="str">
        <f t="shared" si="61"/>
        <v>Year 4</v>
      </c>
    </row>
    <row r="1359" spans="1:2" x14ac:dyDescent="0.2">
      <c r="A1359" s="910">
        <f t="shared" si="62"/>
        <v>44072</v>
      </c>
      <c r="B1359" s="860" t="str">
        <f t="shared" si="61"/>
        <v>Year 4</v>
      </c>
    </row>
    <row r="1360" spans="1:2" x14ac:dyDescent="0.2">
      <c r="A1360" s="910">
        <f t="shared" si="62"/>
        <v>44073</v>
      </c>
      <c r="B1360" s="860" t="str">
        <f t="shared" si="61"/>
        <v>Year 4</v>
      </c>
    </row>
    <row r="1361" spans="1:2" x14ac:dyDescent="0.2">
      <c r="A1361" s="910">
        <f t="shared" si="62"/>
        <v>44074</v>
      </c>
      <c r="B1361" s="860" t="str">
        <f t="shared" si="61"/>
        <v>Year 4</v>
      </c>
    </row>
    <row r="1362" spans="1:2" x14ac:dyDescent="0.2">
      <c r="A1362" s="910">
        <f t="shared" si="62"/>
        <v>44075</v>
      </c>
      <c r="B1362" s="860" t="str">
        <f t="shared" si="61"/>
        <v>Year 4</v>
      </c>
    </row>
    <row r="1363" spans="1:2" x14ac:dyDescent="0.2">
      <c r="A1363" s="910">
        <f t="shared" si="62"/>
        <v>44076</v>
      </c>
      <c r="B1363" s="860" t="str">
        <f t="shared" si="61"/>
        <v>Year 4</v>
      </c>
    </row>
    <row r="1364" spans="1:2" x14ac:dyDescent="0.2">
      <c r="A1364" s="910">
        <f t="shared" si="62"/>
        <v>44077</v>
      </c>
      <c r="B1364" s="860" t="str">
        <f t="shared" si="61"/>
        <v>Year 4</v>
      </c>
    </row>
    <row r="1365" spans="1:2" x14ac:dyDescent="0.2">
      <c r="A1365" s="910">
        <f t="shared" si="62"/>
        <v>44078</v>
      </c>
      <c r="B1365" s="860" t="str">
        <f t="shared" si="61"/>
        <v>Year 4</v>
      </c>
    </row>
    <row r="1366" spans="1:2" x14ac:dyDescent="0.2">
      <c r="A1366" s="910">
        <f t="shared" si="62"/>
        <v>44079</v>
      </c>
      <c r="B1366" s="860" t="str">
        <f t="shared" si="61"/>
        <v>Year 4</v>
      </c>
    </row>
    <row r="1367" spans="1:2" x14ac:dyDescent="0.2">
      <c r="A1367" s="910">
        <f t="shared" si="62"/>
        <v>44080</v>
      </c>
      <c r="B1367" s="860" t="str">
        <f t="shared" si="61"/>
        <v>Year 4</v>
      </c>
    </row>
    <row r="1368" spans="1:2" x14ac:dyDescent="0.2">
      <c r="A1368" s="910">
        <f t="shared" si="62"/>
        <v>44081</v>
      </c>
      <c r="B1368" s="860" t="str">
        <f t="shared" ref="B1368:B1431" si="63">IF(AND(DAY(A1368)=DAY($B$8),MONTH(A1368)=MONTH($B$8),YEAR(A1368)-YEAR($B$8)&gt;-1),CONCATENATE("Year ",YEAR(A1368)-YEAR($B$8)+1),B1367)</f>
        <v>Year 4</v>
      </c>
    </row>
    <row r="1369" spans="1:2" x14ac:dyDescent="0.2">
      <c r="A1369" s="910">
        <f t="shared" ref="A1369:A1432" si="64">A1368+1</f>
        <v>44082</v>
      </c>
      <c r="B1369" s="860" t="str">
        <f t="shared" si="63"/>
        <v>Year 4</v>
      </c>
    </row>
    <row r="1370" spans="1:2" x14ac:dyDescent="0.2">
      <c r="A1370" s="910">
        <f t="shared" si="64"/>
        <v>44083</v>
      </c>
      <c r="B1370" s="860" t="str">
        <f t="shared" si="63"/>
        <v>Year 4</v>
      </c>
    </row>
    <row r="1371" spans="1:2" x14ac:dyDescent="0.2">
      <c r="A1371" s="910">
        <f t="shared" si="64"/>
        <v>44084</v>
      </c>
      <c r="B1371" s="860" t="str">
        <f t="shared" si="63"/>
        <v>Year 4</v>
      </c>
    </row>
    <row r="1372" spans="1:2" x14ac:dyDescent="0.2">
      <c r="A1372" s="910">
        <f t="shared" si="64"/>
        <v>44085</v>
      </c>
      <c r="B1372" s="860" t="str">
        <f t="shared" si="63"/>
        <v>Year 4</v>
      </c>
    </row>
    <row r="1373" spans="1:2" x14ac:dyDescent="0.2">
      <c r="A1373" s="910">
        <f t="shared" si="64"/>
        <v>44086</v>
      </c>
      <c r="B1373" s="860" t="str">
        <f t="shared" si="63"/>
        <v>Year 4</v>
      </c>
    </row>
    <row r="1374" spans="1:2" x14ac:dyDescent="0.2">
      <c r="A1374" s="910">
        <f t="shared" si="64"/>
        <v>44087</v>
      </c>
      <c r="B1374" s="860" t="str">
        <f t="shared" si="63"/>
        <v>Year 4</v>
      </c>
    </row>
    <row r="1375" spans="1:2" x14ac:dyDescent="0.2">
      <c r="A1375" s="910">
        <f t="shared" si="64"/>
        <v>44088</v>
      </c>
      <c r="B1375" s="860" t="str">
        <f t="shared" si="63"/>
        <v>Year 4</v>
      </c>
    </row>
    <row r="1376" spans="1:2" x14ac:dyDescent="0.2">
      <c r="A1376" s="910">
        <f t="shared" si="64"/>
        <v>44089</v>
      </c>
      <c r="B1376" s="860" t="str">
        <f t="shared" si="63"/>
        <v>Year 4</v>
      </c>
    </row>
    <row r="1377" spans="1:2" x14ac:dyDescent="0.2">
      <c r="A1377" s="910">
        <f t="shared" si="64"/>
        <v>44090</v>
      </c>
      <c r="B1377" s="860" t="str">
        <f t="shared" si="63"/>
        <v>Year 4</v>
      </c>
    </row>
    <row r="1378" spans="1:2" x14ac:dyDescent="0.2">
      <c r="A1378" s="910">
        <f t="shared" si="64"/>
        <v>44091</v>
      </c>
      <c r="B1378" s="860" t="str">
        <f t="shared" si="63"/>
        <v>Year 4</v>
      </c>
    </row>
    <row r="1379" spans="1:2" x14ac:dyDescent="0.2">
      <c r="A1379" s="910">
        <f t="shared" si="64"/>
        <v>44092</v>
      </c>
      <c r="B1379" s="860" t="str">
        <f t="shared" si="63"/>
        <v>Year 4</v>
      </c>
    </row>
    <row r="1380" spans="1:2" x14ac:dyDescent="0.2">
      <c r="A1380" s="910">
        <f t="shared" si="64"/>
        <v>44093</v>
      </c>
      <c r="B1380" s="860" t="str">
        <f t="shared" si="63"/>
        <v>Year 4</v>
      </c>
    </row>
    <row r="1381" spans="1:2" x14ac:dyDescent="0.2">
      <c r="A1381" s="910">
        <f t="shared" si="64"/>
        <v>44094</v>
      </c>
      <c r="B1381" s="860" t="str">
        <f t="shared" si="63"/>
        <v>Year 4</v>
      </c>
    </row>
    <row r="1382" spans="1:2" x14ac:dyDescent="0.2">
      <c r="A1382" s="910">
        <f t="shared" si="64"/>
        <v>44095</v>
      </c>
      <c r="B1382" s="860" t="str">
        <f t="shared" si="63"/>
        <v>Year 4</v>
      </c>
    </row>
    <row r="1383" spans="1:2" x14ac:dyDescent="0.2">
      <c r="A1383" s="910">
        <f t="shared" si="64"/>
        <v>44096</v>
      </c>
      <c r="B1383" s="860" t="str">
        <f t="shared" si="63"/>
        <v>Year 4</v>
      </c>
    </row>
    <row r="1384" spans="1:2" x14ac:dyDescent="0.2">
      <c r="A1384" s="910">
        <f t="shared" si="64"/>
        <v>44097</v>
      </c>
      <c r="B1384" s="860" t="str">
        <f t="shared" si="63"/>
        <v>Year 4</v>
      </c>
    </row>
    <row r="1385" spans="1:2" x14ac:dyDescent="0.2">
      <c r="A1385" s="910">
        <f t="shared" si="64"/>
        <v>44098</v>
      </c>
      <c r="B1385" s="860" t="str">
        <f t="shared" si="63"/>
        <v>Year 4</v>
      </c>
    </row>
    <row r="1386" spans="1:2" x14ac:dyDescent="0.2">
      <c r="A1386" s="910">
        <f t="shared" si="64"/>
        <v>44099</v>
      </c>
      <c r="B1386" s="860" t="str">
        <f t="shared" si="63"/>
        <v>Year 4</v>
      </c>
    </row>
    <row r="1387" spans="1:2" x14ac:dyDescent="0.2">
      <c r="A1387" s="910">
        <f t="shared" si="64"/>
        <v>44100</v>
      </c>
      <c r="B1387" s="860" t="str">
        <f t="shared" si="63"/>
        <v>Year 4</v>
      </c>
    </row>
    <row r="1388" spans="1:2" x14ac:dyDescent="0.2">
      <c r="A1388" s="910">
        <f t="shared" si="64"/>
        <v>44101</v>
      </c>
      <c r="B1388" s="860" t="str">
        <f t="shared" si="63"/>
        <v>Year 4</v>
      </c>
    </row>
    <row r="1389" spans="1:2" x14ac:dyDescent="0.2">
      <c r="A1389" s="910">
        <f t="shared" si="64"/>
        <v>44102</v>
      </c>
      <c r="B1389" s="860" t="str">
        <f t="shared" si="63"/>
        <v>Year 4</v>
      </c>
    </row>
    <row r="1390" spans="1:2" x14ac:dyDescent="0.2">
      <c r="A1390" s="910">
        <f t="shared" si="64"/>
        <v>44103</v>
      </c>
      <c r="B1390" s="860" t="str">
        <f t="shared" si="63"/>
        <v>Year 4</v>
      </c>
    </row>
    <row r="1391" spans="1:2" x14ac:dyDescent="0.2">
      <c r="A1391" s="910">
        <f t="shared" si="64"/>
        <v>44104</v>
      </c>
      <c r="B1391" s="860" t="str">
        <f t="shared" si="63"/>
        <v>Year 4</v>
      </c>
    </row>
    <row r="1392" spans="1:2" x14ac:dyDescent="0.2">
      <c r="A1392" s="910">
        <f t="shared" si="64"/>
        <v>44105</v>
      </c>
      <c r="B1392" s="860" t="str">
        <f t="shared" si="63"/>
        <v>Year 4</v>
      </c>
    </row>
    <row r="1393" spans="1:2" x14ac:dyDescent="0.2">
      <c r="A1393" s="910">
        <f t="shared" si="64"/>
        <v>44106</v>
      </c>
      <c r="B1393" s="860" t="str">
        <f t="shared" si="63"/>
        <v>Year 4</v>
      </c>
    </row>
    <row r="1394" spans="1:2" x14ac:dyDescent="0.2">
      <c r="A1394" s="910">
        <f t="shared" si="64"/>
        <v>44107</v>
      </c>
      <c r="B1394" s="860" t="str">
        <f t="shared" si="63"/>
        <v>Year 4</v>
      </c>
    </row>
    <row r="1395" spans="1:2" x14ac:dyDescent="0.2">
      <c r="A1395" s="910">
        <f t="shared" si="64"/>
        <v>44108</v>
      </c>
      <c r="B1395" s="860" t="str">
        <f t="shared" si="63"/>
        <v>Year 4</v>
      </c>
    </row>
    <row r="1396" spans="1:2" x14ac:dyDescent="0.2">
      <c r="A1396" s="910">
        <f t="shared" si="64"/>
        <v>44109</v>
      </c>
      <c r="B1396" s="860" t="str">
        <f t="shared" si="63"/>
        <v>Year 4</v>
      </c>
    </row>
    <row r="1397" spans="1:2" x14ac:dyDescent="0.2">
      <c r="A1397" s="910">
        <f t="shared" si="64"/>
        <v>44110</v>
      </c>
      <c r="B1397" s="860" t="str">
        <f t="shared" si="63"/>
        <v>Year 4</v>
      </c>
    </row>
    <row r="1398" spans="1:2" x14ac:dyDescent="0.2">
      <c r="A1398" s="910">
        <f t="shared" si="64"/>
        <v>44111</v>
      </c>
      <c r="B1398" s="860" t="str">
        <f t="shared" si="63"/>
        <v>Year 4</v>
      </c>
    </row>
    <row r="1399" spans="1:2" x14ac:dyDescent="0.2">
      <c r="A1399" s="910">
        <f t="shared" si="64"/>
        <v>44112</v>
      </c>
      <c r="B1399" s="860" t="str">
        <f t="shared" si="63"/>
        <v>Year 4</v>
      </c>
    </row>
    <row r="1400" spans="1:2" x14ac:dyDescent="0.2">
      <c r="A1400" s="910">
        <f t="shared" si="64"/>
        <v>44113</v>
      </c>
      <c r="B1400" s="860" t="str">
        <f t="shared" si="63"/>
        <v>Year 4</v>
      </c>
    </row>
    <row r="1401" spans="1:2" x14ac:dyDescent="0.2">
      <c r="A1401" s="910">
        <f t="shared" si="64"/>
        <v>44114</v>
      </c>
      <c r="B1401" s="860" t="str">
        <f t="shared" si="63"/>
        <v>Year 4</v>
      </c>
    </row>
    <row r="1402" spans="1:2" x14ac:dyDescent="0.2">
      <c r="A1402" s="910">
        <f t="shared" si="64"/>
        <v>44115</v>
      </c>
      <c r="B1402" s="860" t="str">
        <f t="shared" si="63"/>
        <v>Year 4</v>
      </c>
    </row>
    <row r="1403" spans="1:2" x14ac:dyDescent="0.2">
      <c r="A1403" s="910">
        <f t="shared" si="64"/>
        <v>44116</v>
      </c>
      <c r="B1403" s="860" t="str">
        <f t="shared" si="63"/>
        <v>Year 4</v>
      </c>
    </row>
    <row r="1404" spans="1:2" x14ac:dyDescent="0.2">
      <c r="A1404" s="910">
        <f t="shared" si="64"/>
        <v>44117</v>
      </c>
      <c r="B1404" s="860" t="str">
        <f t="shared" si="63"/>
        <v>Year 4</v>
      </c>
    </row>
    <row r="1405" spans="1:2" x14ac:dyDescent="0.2">
      <c r="A1405" s="910">
        <f t="shared" si="64"/>
        <v>44118</v>
      </c>
      <c r="B1405" s="860" t="str">
        <f t="shared" si="63"/>
        <v>Year 4</v>
      </c>
    </row>
    <row r="1406" spans="1:2" x14ac:dyDescent="0.2">
      <c r="A1406" s="910">
        <f t="shared" si="64"/>
        <v>44119</v>
      </c>
      <c r="B1406" s="860" t="str">
        <f t="shared" si="63"/>
        <v>Year 4</v>
      </c>
    </row>
    <row r="1407" spans="1:2" x14ac:dyDescent="0.2">
      <c r="A1407" s="910">
        <f t="shared" si="64"/>
        <v>44120</v>
      </c>
      <c r="B1407" s="860" t="str">
        <f t="shared" si="63"/>
        <v>Year 4</v>
      </c>
    </row>
    <row r="1408" spans="1:2" x14ac:dyDescent="0.2">
      <c r="A1408" s="910">
        <f t="shared" si="64"/>
        <v>44121</v>
      </c>
      <c r="B1408" s="860" t="str">
        <f t="shared" si="63"/>
        <v>Year 4</v>
      </c>
    </row>
    <row r="1409" spans="1:2" x14ac:dyDescent="0.2">
      <c r="A1409" s="910">
        <f t="shared" si="64"/>
        <v>44122</v>
      </c>
      <c r="B1409" s="860" t="str">
        <f t="shared" si="63"/>
        <v>Year 4</v>
      </c>
    </row>
    <row r="1410" spans="1:2" x14ac:dyDescent="0.2">
      <c r="A1410" s="910">
        <f t="shared" si="64"/>
        <v>44123</v>
      </c>
      <c r="B1410" s="860" t="str">
        <f t="shared" si="63"/>
        <v>Year 4</v>
      </c>
    </row>
    <row r="1411" spans="1:2" x14ac:dyDescent="0.2">
      <c r="A1411" s="910">
        <f t="shared" si="64"/>
        <v>44124</v>
      </c>
      <c r="B1411" s="860" t="str">
        <f t="shared" si="63"/>
        <v>Year 4</v>
      </c>
    </row>
    <row r="1412" spans="1:2" x14ac:dyDescent="0.2">
      <c r="A1412" s="910">
        <f t="shared" si="64"/>
        <v>44125</v>
      </c>
      <c r="B1412" s="860" t="str">
        <f t="shared" si="63"/>
        <v>Year 4</v>
      </c>
    </row>
    <row r="1413" spans="1:2" x14ac:dyDescent="0.2">
      <c r="A1413" s="910">
        <f t="shared" si="64"/>
        <v>44126</v>
      </c>
      <c r="B1413" s="860" t="str">
        <f t="shared" si="63"/>
        <v>Year 4</v>
      </c>
    </row>
    <row r="1414" spans="1:2" x14ac:dyDescent="0.2">
      <c r="A1414" s="910">
        <f t="shared" si="64"/>
        <v>44127</v>
      </c>
      <c r="B1414" s="860" t="str">
        <f t="shared" si="63"/>
        <v>Year 4</v>
      </c>
    </row>
    <row r="1415" spans="1:2" x14ac:dyDescent="0.2">
      <c r="A1415" s="910">
        <f t="shared" si="64"/>
        <v>44128</v>
      </c>
      <c r="B1415" s="860" t="str">
        <f t="shared" si="63"/>
        <v>Year 4</v>
      </c>
    </row>
    <row r="1416" spans="1:2" x14ac:dyDescent="0.2">
      <c r="A1416" s="910">
        <f t="shared" si="64"/>
        <v>44129</v>
      </c>
      <c r="B1416" s="860" t="str">
        <f t="shared" si="63"/>
        <v>Year 4</v>
      </c>
    </row>
    <row r="1417" spans="1:2" x14ac:dyDescent="0.2">
      <c r="A1417" s="910">
        <f t="shared" si="64"/>
        <v>44130</v>
      </c>
      <c r="B1417" s="860" t="str">
        <f t="shared" si="63"/>
        <v>Year 4</v>
      </c>
    </row>
    <row r="1418" spans="1:2" x14ac:dyDescent="0.2">
      <c r="A1418" s="910">
        <f t="shared" si="64"/>
        <v>44131</v>
      </c>
      <c r="B1418" s="860" t="str">
        <f t="shared" si="63"/>
        <v>Year 4</v>
      </c>
    </row>
    <row r="1419" spans="1:2" x14ac:dyDescent="0.2">
      <c r="A1419" s="910">
        <f t="shared" si="64"/>
        <v>44132</v>
      </c>
      <c r="B1419" s="860" t="str">
        <f t="shared" si="63"/>
        <v>Year 4</v>
      </c>
    </row>
    <row r="1420" spans="1:2" x14ac:dyDescent="0.2">
      <c r="A1420" s="910">
        <f t="shared" si="64"/>
        <v>44133</v>
      </c>
      <c r="B1420" s="860" t="str">
        <f t="shared" si="63"/>
        <v>Year 4</v>
      </c>
    </row>
    <row r="1421" spans="1:2" x14ac:dyDescent="0.2">
      <c r="A1421" s="910">
        <f t="shared" si="64"/>
        <v>44134</v>
      </c>
      <c r="B1421" s="860" t="str">
        <f t="shared" si="63"/>
        <v>Year 4</v>
      </c>
    </row>
    <row r="1422" spans="1:2" x14ac:dyDescent="0.2">
      <c r="A1422" s="910">
        <f t="shared" si="64"/>
        <v>44135</v>
      </c>
      <c r="B1422" s="860" t="str">
        <f t="shared" si="63"/>
        <v>Year 4</v>
      </c>
    </row>
    <row r="1423" spans="1:2" x14ac:dyDescent="0.2">
      <c r="A1423" s="910">
        <f t="shared" si="64"/>
        <v>44136</v>
      </c>
      <c r="B1423" s="860" t="str">
        <f t="shared" si="63"/>
        <v>Year 4</v>
      </c>
    </row>
    <row r="1424" spans="1:2" x14ac:dyDescent="0.2">
      <c r="A1424" s="910">
        <f t="shared" si="64"/>
        <v>44137</v>
      </c>
      <c r="B1424" s="860" t="str">
        <f t="shared" si="63"/>
        <v>Year 4</v>
      </c>
    </row>
    <row r="1425" spans="1:2" x14ac:dyDescent="0.2">
      <c r="A1425" s="910">
        <f t="shared" si="64"/>
        <v>44138</v>
      </c>
      <c r="B1425" s="860" t="str">
        <f t="shared" si="63"/>
        <v>Year 4</v>
      </c>
    </row>
    <row r="1426" spans="1:2" x14ac:dyDescent="0.2">
      <c r="A1426" s="910">
        <f t="shared" si="64"/>
        <v>44139</v>
      </c>
      <c r="B1426" s="860" t="str">
        <f t="shared" si="63"/>
        <v>Year 4</v>
      </c>
    </row>
    <row r="1427" spans="1:2" x14ac:dyDescent="0.2">
      <c r="A1427" s="910">
        <f t="shared" si="64"/>
        <v>44140</v>
      </c>
      <c r="B1427" s="860" t="str">
        <f t="shared" si="63"/>
        <v>Year 4</v>
      </c>
    </row>
    <row r="1428" spans="1:2" x14ac:dyDescent="0.2">
      <c r="A1428" s="910">
        <f t="shared" si="64"/>
        <v>44141</v>
      </c>
      <c r="B1428" s="860" t="str">
        <f t="shared" si="63"/>
        <v>Year 4</v>
      </c>
    </row>
    <row r="1429" spans="1:2" x14ac:dyDescent="0.2">
      <c r="A1429" s="910">
        <f t="shared" si="64"/>
        <v>44142</v>
      </c>
      <c r="B1429" s="860" t="str">
        <f t="shared" si="63"/>
        <v>Year 4</v>
      </c>
    </row>
    <row r="1430" spans="1:2" x14ac:dyDescent="0.2">
      <c r="A1430" s="910">
        <f t="shared" si="64"/>
        <v>44143</v>
      </c>
      <c r="B1430" s="860" t="str">
        <f t="shared" si="63"/>
        <v>Year 4</v>
      </c>
    </row>
    <row r="1431" spans="1:2" x14ac:dyDescent="0.2">
      <c r="A1431" s="910">
        <f t="shared" si="64"/>
        <v>44144</v>
      </c>
      <c r="B1431" s="860" t="str">
        <f t="shared" si="63"/>
        <v>Year 4</v>
      </c>
    </row>
    <row r="1432" spans="1:2" x14ac:dyDescent="0.2">
      <c r="A1432" s="910">
        <f t="shared" si="64"/>
        <v>44145</v>
      </c>
      <c r="B1432" s="860" t="str">
        <f t="shared" ref="B1432:B1495" si="65">IF(AND(DAY(A1432)=DAY($B$8),MONTH(A1432)=MONTH($B$8),YEAR(A1432)-YEAR($B$8)&gt;-1),CONCATENATE("Year ",YEAR(A1432)-YEAR($B$8)+1),B1431)</f>
        <v>Year 4</v>
      </c>
    </row>
    <row r="1433" spans="1:2" x14ac:dyDescent="0.2">
      <c r="A1433" s="910">
        <f t="shared" ref="A1433:A1496" si="66">A1432+1</f>
        <v>44146</v>
      </c>
      <c r="B1433" s="860" t="str">
        <f t="shared" si="65"/>
        <v>Year 4</v>
      </c>
    </row>
    <row r="1434" spans="1:2" x14ac:dyDescent="0.2">
      <c r="A1434" s="910">
        <f t="shared" si="66"/>
        <v>44147</v>
      </c>
      <c r="B1434" s="860" t="str">
        <f t="shared" si="65"/>
        <v>Year 4</v>
      </c>
    </row>
    <row r="1435" spans="1:2" x14ac:dyDescent="0.2">
      <c r="A1435" s="910">
        <f t="shared" si="66"/>
        <v>44148</v>
      </c>
      <c r="B1435" s="860" t="str">
        <f t="shared" si="65"/>
        <v>Year 4</v>
      </c>
    </row>
    <row r="1436" spans="1:2" x14ac:dyDescent="0.2">
      <c r="A1436" s="910">
        <f t="shared" si="66"/>
        <v>44149</v>
      </c>
      <c r="B1436" s="860" t="str">
        <f t="shared" si="65"/>
        <v>Year 4</v>
      </c>
    </row>
    <row r="1437" spans="1:2" x14ac:dyDescent="0.2">
      <c r="A1437" s="910">
        <f t="shared" si="66"/>
        <v>44150</v>
      </c>
      <c r="B1437" s="860" t="str">
        <f t="shared" si="65"/>
        <v>Year 4</v>
      </c>
    </row>
    <row r="1438" spans="1:2" x14ac:dyDescent="0.2">
      <c r="A1438" s="910">
        <f t="shared" si="66"/>
        <v>44151</v>
      </c>
      <c r="B1438" s="860" t="str">
        <f t="shared" si="65"/>
        <v>Year 4</v>
      </c>
    </row>
    <row r="1439" spans="1:2" x14ac:dyDescent="0.2">
      <c r="A1439" s="910">
        <f t="shared" si="66"/>
        <v>44152</v>
      </c>
      <c r="B1439" s="860" t="str">
        <f t="shared" si="65"/>
        <v>Year 4</v>
      </c>
    </row>
    <row r="1440" spans="1:2" x14ac:dyDescent="0.2">
      <c r="A1440" s="910">
        <f t="shared" si="66"/>
        <v>44153</v>
      </c>
      <c r="B1440" s="860" t="str">
        <f t="shared" si="65"/>
        <v>Year 4</v>
      </c>
    </row>
    <row r="1441" spans="1:2" x14ac:dyDescent="0.2">
      <c r="A1441" s="910">
        <f t="shared" si="66"/>
        <v>44154</v>
      </c>
      <c r="B1441" s="860" t="str">
        <f t="shared" si="65"/>
        <v>Year 4</v>
      </c>
    </row>
    <row r="1442" spans="1:2" x14ac:dyDescent="0.2">
      <c r="A1442" s="910">
        <f t="shared" si="66"/>
        <v>44155</v>
      </c>
      <c r="B1442" s="860" t="str">
        <f t="shared" si="65"/>
        <v>Year 4</v>
      </c>
    </row>
    <row r="1443" spans="1:2" x14ac:dyDescent="0.2">
      <c r="A1443" s="910">
        <f t="shared" si="66"/>
        <v>44156</v>
      </c>
      <c r="B1443" s="860" t="str">
        <f t="shared" si="65"/>
        <v>Year 4</v>
      </c>
    </row>
    <row r="1444" spans="1:2" x14ac:dyDescent="0.2">
      <c r="A1444" s="910">
        <f t="shared" si="66"/>
        <v>44157</v>
      </c>
      <c r="B1444" s="860" t="str">
        <f t="shared" si="65"/>
        <v>Year 4</v>
      </c>
    </row>
    <row r="1445" spans="1:2" x14ac:dyDescent="0.2">
      <c r="A1445" s="910">
        <f t="shared" si="66"/>
        <v>44158</v>
      </c>
      <c r="B1445" s="860" t="str">
        <f t="shared" si="65"/>
        <v>Year 4</v>
      </c>
    </row>
    <row r="1446" spans="1:2" x14ac:dyDescent="0.2">
      <c r="A1446" s="910">
        <f t="shared" si="66"/>
        <v>44159</v>
      </c>
      <c r="B1446" s="860" t="str">
        <f t="shared" si="65"/>
        <v>Year 4</v>
      </c>
    </row>
    <row r="1447" spans="1:2" x14ac:dyDescent="0.2">
      <c r="A1447" s="910">
        <f t="shared" si="66"/>
        <v>44160</v>
      </c>
      <c r="B1447" s="860" t="str">
        <f t="shared" si="65"/>
        <v>Year 4</v>
      </c>
    </row>
    <row r="1448" spans="1:2" x14ac:dyDescent="0.2">
      <c r="A1448" s="910">
        <f t="shared" si="66"/>
        <v>44161</v>
      </c>
      <c r="B1448" s="860" t="str">
        <f t="shared" si="65"/>
        <v>Year 4</v>
      </c>
    </row>
    <row r="1449" spans="1:2" x14ac:dyDescent="0.2">
      <c r="A1449" s="910">
        <f t="shared" si="66"/>
        <v>44162</v>
      </c>
      <c r="B1449" s="860" t="str">
        <f t="shared" si="65"/>
        <v>Year 4</v>
      </c>
    </row>
    <row r="1450" spans="1:2" x14ac:dyDescent="0.2">
      <c r="A1450" s="910">
        <f t="shared" si="66"/>
        <v>44163</v>
      </c>
      <c r="B1450" s="860" t="str">
        <f t="shared" si="65"/>
        <v>Year 4</v>
      </c>
    </row>
    <row r="1451" spans="1:2" x14ac:dyDescent="0.2">
      <c r="A1451" s="910">
        <f t="shared" si="66"/>
        <v>44164</v>
      </c>
      <c r="B1451" s="860" t="str">
        <f t="shared" si="65"/>
        <v>Year 4</v>
      </c>
    </row>
    <row r="1452" spans="1:2" x14ac:dyDescent="0.2">
      <c r="A1452" s="910">
        <f t="shared" si="66"/>
        <v>44165</v>
      </c>
      <c r="B1452" s="860" t="str">
        <f t="shared" si="65"/>
        <v>Year 4</v>
      </c>
    </row>
    <row r="1453" spans="1:2" x14ac:dyDescent="0.2">
      <c r="A1453" s="910">
        <f t="shared" si="66"/>
        <v>44166</v>
      </c>
      <c r="B1453" s="860" t="str">
        <f t="shared" si="65"/>
        <v>Year 4</v>
      </c>
    </row>
    <row r="1454" spans="1:2" x14ac:dyDescent="0.2">
      <c r="A1454" s="910">
        <f t="shared" si="66"/>
        <v>44167</v>
      </c>
      <c r="B1454" s="860" t="str">
        <f t="shared" si="65"/>
        <v>Year 4</v>
      </c>
    </row>
    <row r="1455" spans="1:2" x14ac:dyDescent="0.2">
      <c r="A1455" s="910">
        <f t="shared" si="66"/>
        <v>44168</v>
      </c>
      <c r="B1455" s="860" t="str">
        <f t="shared" si="65"/>
        <v>Year 4</v>
      </c>
    </row>
    <row r="1456" spans="1:2" x14ac:dyDescent="0.2">
      <c r="A1456" s="910">
        <f t="shared" si="66"/>
        <v>44169</v>
      </c>
      <c r="B1456" s="860" t="str">
        <f t="shared" si="65"/>
        <v>Year 4</v>
      </c>
    </row>
    <row r="1457" spans="1:2" x14ac:dyDescent="0.2">
      <c r="A1457" s="910">
        <f t="shared" si="66"/>
        <v>44170</v>
      </c>
      <c r="B1457" s="860" t="str">
        <f t="shared" si="65"/>
        <v>Year 4</v>
      </c>
    </row>
    <row r="1458" spans="1:2" x14ac:dyDescent="0.2">
      <c r="A1458" s="910">
        <f t="shared" si="66"/>
        <v>44171</v>
      </c>
      <c r="B1458" s="860" t="str">
        <f t="shared" si="65"/>
        <v>Year 4</v>
      </c>
    </row>
    <row r="1459" spans="1:2" x14ac:dyDescent="0.2">
      <c r="A1459" s="910">
        <f t="shared" si="66"/>
        <v>44172</v>
      </c>
      <c r="B1459" s="860" t="str">
        <f t="shared" si="65"/>
        <v>Year 4</v>
      </c>
    </row>
    <row r="1460" spans="1:2" x14ac:dyDescent="0.2">
      <c r="A1460" s="910">
        <f t="shared" si="66"/>
        <v>44173</v>
      </c>
      <c r="B1460" s="860" t="str">
        <f t="shared" si="65"/>
        <v>Year 4</v>
      </c>
    </row>
    <row r="1461" spans="1:2" x14ac:dyDescent="0.2">
      <c r="A1461" s="910">
        <f t="shared" si="66"/>
        <v>44174</v>
      </c>
      <c r="B1461" s="860" t="str">
        <f t="shared" si="65"/>
        <v>Year 4</v>
      </c>
    </row>
    <row r="1462" spans="1:2" x14ac:dyDescent="0.2">
      <c r="A1462" s="910">
        <f t="shared" si="66"/>
        <v>44175</v>
      </c>
      <c r="B1462" s="860" t="str">
        <f t="shared" si="65"/>
        <v>Year 4</v>
      </c>
    </row>
    <row r="1463" spans="1:2" x14ac:dyDescent="0.2">
      <c r="A1463" s="910">
        <f t="shared" si="66"/>
        <v>44176</v>
      </c>
      <c r="B1463" s="860" t="str">
        <f t="shared" si="65"/>
        <v>Year 4</v>
      </c>
    </row>
    <row r="1464" spans="1:2" x14ac:dyDescent="0.2">
      <c r="A1464" s="910">
        <f t="shared" si="66"/>
        <v>44177</v>
      </c>
      <c r="B1464" s="860" t="str">
        <f t="shared" si="65"/>
        <v>Year 4</v>
      </c>
    </row>
    <row r="1465" spans="1:2" x14ac:dyDescent="0.2">
      <c r="A1465" s="910">
        <f t="shared" si="66"/>
        <v>44178</v>
      </c>
      <c r="B1465" s="860" t="str">
        <f t="shared" si="65"/>
        <v>Year 4</v>
      </c>
    </row>
    <row r="1466" spans="1:2" x14ac:dyDescent="0.2">
      <c r="A1466" s="910">
        <f t="shared" si="66"/>
        <v>44179</v>
      </c>
      <c r="B1466" s="860" t="str">
        <f t="shared" si="65"/>
        <v>Year 4</v>
      </c>
    </row>
    <row r="1467" spans="1:2" x14ac:dyDescent="0.2">
      <c r="A1467" s="910">
        <f t="shared" si="66"/>
        <v>44180</v>
      </c>
      <c r="B1467" s="860" t="str">
        <f t="shared" si="65"/>
        <v>Year 4</v>
      </c>
    </row>
    <row r="1468" spans="1:2" x14ac:dyDescent="0.2">
      <c r="A1468" s="910">
        <f t="shared" si="66"/>
        <v>44181</v>
      </c>
      <c r="B1468" s="860" t="str">
        <f t="shared" si="65"/>
        <v>Year 4</v>
      </c>
    </row>
    <row r="1469" spans="1:2" x14ac:dyDescent="0.2">
      <c r="A1469" s="910">
        <f t="shared" si="66"/>
        <v>44182</v>
      </c>
      <c r="B1469" s="860" t="str">
        <f t="shared" si="65"/>
        <v>Year 4</v>
      </c>
    </row>
    <row r="1470" spans="1:2" x14ac:dyDescent="0.2">
      <c r="A1470" s="910">
        <f t="shared" si="66"/>
        <v>44183</v>
      </c>
      <c r="B1470" s="860" t="str">
        <f t="shared" si="65"/>
        <v>Year 4</v>
      </c>
    </row>
    <row r="1471" spans="1:2" x14ac:dyDescent="0.2">
      <c r="A1471" s="910">
        <f t="shared" si="66"/>
        <v>44184</v>
      </c>
      <c r="B1471" s="860" t="str">
        <f t="shared" si="65"/>
        <v>Year 4</v>
      </c>
    </row>
    <row r="1472" spans="1:2" x14ac:dyDescent="0.2">
      <c r="A1472" s="910">
        <f t="shared" si="66"/>
        <v>44185</v>
      </c>
      <c r="B1472" s="860" t="str">
        <f t="shared" si="65"/>
        <v>Year 4</v>
      </c>
    </row>
    <row r="1473" spans="1:2" x14ac:dyDescent="0.2">
      <c r="A1473" s="910">
        <f t="shared" si="66"/>
        <v>44186</v>
      </c>
      <c r="B1473" s="860" t="str">
        <f t="shared" si="65"/>
        <v>Year 4</v>
      </c>
    </row>
    <row r="1474" spans="1:2" x14ac:dyDescent="0.2">
      <c r="A1474" s="910">
        <f t="shared" si="66"/>
        <v>44187</v>
      </c>
      <c r="B1474" s="860" t="str">
        <f t="shared" si="65"/>
        <v>Year 4</v>
      </c>
    </row>
    <row r="1475" spans="1:2" x14ac:dyDescent="0.2">
      <c r="A1475" s="910">
        <f t="shared" si="66"/>
        <v>44188</v>
      </c>
      <c r="B1475" s="860" t="str">
        <f t="shared" si="65"/>
        <v>Year 4</v>
      </c>
    </row>
    <row r="1476" spans="1:2" x14ac:dyDescent="0.2">
      <c r="A1476" s="910">
        <f t="shared" si="66"/>
        <v>44189</v>
      </c>
      <c r="B1476" s="860" t="str">
        <f t="shared" si="65"/>
        <v>Year 4</v>
      </c>
    </row>
    <row r="1477" spans="1:2" x14ac:dyDescent="0.2">
      <c r="A1477" s="910">
        <f t="shared" si="66"/>
        <v>44190</v>
      </c>
      <c r="B1477" s="860" t="str">
        <f t="shared" si="65"/>
        <v>Year 4</v>
      </c>
    </row>
    <row r="1478" spans="1:2" x14ac:dyDescent="0.2">
      <c r="A1478" s="910">
        <f t="shared" si="66"/>
        <v>44191</v>
      </c>
      <c r="B1478" s="860" t="str">
        <f t="shared" si="65"/>
        <v>Year 4</v>
      </c>
    </row>
    <row r="1479" spans="1:2" x14ac:dyDescent="0.2">
      <c r="A1479" s="910">
        <f t="shared" si="66"/>
        <v>44192</v>
      </c>
      <c r="B1479" s="860" t="str">
        <f t="shared" si="65"/>
        <v>Year 4</v>
      </c>
    </row>
    <row r="1480" spans="1:2" x14ac:dyDescent="0.2">
      <c r="A1480" s="910">
        <f t="shared" si="66"/>
        <v>44193</v>
      </c>
      <c r="B1480" s="860" t="str">
        <f t="shared" si="65"/>
        <v>Year 4</v>
      </c>
    </row>
    <row r="1481" spans="1:2" x14ac:dyDescent="0.2">
      <c r="A1481" s="910">
        <f t="shared" si="66"/>
        <v>44194</v>
      </c>
      <c r="B1481" s="860" t="str">
        <f t="shared" si="65"/>
        <v>Year 4</v>
      </c>
    </row>
    <row r="1482" spans="1:2" x14ac:dyDescent="0.2">
      <c r="A1482" s="910">
        <f t="shared" si="66"/>
        <v>44195</v>
      </c>
      <c r="B1482" s="860" t="str">
        <f t="shared" si="65"/>
        <v>Year 4</v>
      </c>
    </row>
    <row r="1483" spans="1:2" x14ac:dyDescent="0.2">
      <c r="A1483" s="910">
        <f t="shared" si="66"/>
        <v>44196</v>
      </c>
      <c r="B1483" s="860" t="str">
        <f t="shared" si="65"/>
        <v>Year 4</v>
      </c>
    </row>
    <row r="1484" spans="1:2" x14ac:dyDescent="0.2">
      <c r="A1484" s="910">
        <f t="shared" si="66"/>
        <v>44197</v>
      </c>
      <c r="B1484" s="860" t="str">
        <f t="shared" si="65"/>
        <v>Year 5</v>
      </c>
    </row>
    <row r="1485" spans="1:2" x14ac:dyDescent="0.2">
      <c r="A1485" s="910">
        <f t="shared" si="66"/>
        <v>44198</v>
      </c>
      <c r="B1485" s="860" t="str">
        <f t="shared" si="65"/>
        <v>Year 5</v>
      </c>
    </row>
    <row r="1486" spans="1:2" x14ac:dyDescent="0.2">
      <c r="A1486" s="910">
        <f t="shared" si="66"/>
        <v>44199</v>
      </c>
      <c r="B1486" s="860" t="str">
        <f t="shared" si="65"/>
        <v>Year 5</v>
      </c>
    </row>
    <row r="1487" spans="1:2" x14ac:dyDescent="0.2">
      <c r="A1487" s="910">
        <f t="shared" si="66"/>
        <v>44200</v>
      </c>
      <c r="B1487" s="860" t="str">
        <f t="shared" si="65"/>
        <v>Year 5</v>
      </c>
    </row>
    <row r="1488" spans="1:2" x14ac:dyDescent="0.2">
      <c r="A1488" s="910">
        <f t="shared" si="66"/>
        <v>44201</v>
      </c>
      <c r="B1488" s="860" t="str">
        <f t="shared" si="65"/>
        <v>Year 5</v>
      </c>
    </row>
    <row r="1489" spans="1:2" x14ac:dyDescent="0.2">
      <c r="A1489" s="910">
        <f t="shared" si="66"/>
        <v>44202</v>
      </c>
      <c r="B1489" s="860" t="str">
        <f t="shared" si="65"/>
        <v>Year 5</v>
      </c>
    </row>
    <row r="1490" spans="1:2" x14ac:dyDescent="0.2">
      <c r="A1490" s="910">
        <f t="shared" si="66"/>
        <v>44203</v>
      </c>
      <c r="B1490" s="860" t="str">
        <f t="shared" si="65"/>
        <v>Year 5</v>
      </c>
    </row>
    <row r="1491" spans="1:2" x14ac:dyDescent="0.2">
      <c r="A1491" s="910">
        <f t="shared" si="66"/>
        <v>44204</v>
      </c>
      <c r="B1491" s="860" t="str">
        <f t="shared" si="65"/>
        <v>Year 5</v>
      </c>
    </row>
    <row r="1492" spans="1:2" x14ac:dyDescent="0.2">
      <c r="A1492" s="910">
        <f t="shared" si="66"/>
        <v>44205</v>
      </c>
      <c r="B1492" s="860" t="str">
        <f t="shared" si="65"/>
        <v>Year 5</v>
      </c>
    </row>
    <row r="1493" spans="1:2" x14ac:dyDescent="0.2">
      <c r="A1493" s="910">
        <f t="shared" si="66"/>
        <v>44206</v>
      </c>
      <c r="B1493" s="860" t="str">
        <f t="shared" si="65"/>
        <v>Year 5</v>
      </c>
    </row>
    <row r="1494" spans="1:2" x14ac:dyDescent="0.2">
      <c r="A1494" s="910">
        <f t="shared" si="66"/>
        <v>44207</v>
      </c>
      <c r="B1494" s="860" t="str">
        <f t="shared" si="65"/>
        <v>Year 5</v>
      </c>
    </row>
    <row r="1495" spans="1:2" x14ac:dyDescent="0.2">
      <c r="A1495" s="910">
        <f t="shared" si="66"/>
        <v>44208</v>
      </c>
      <c r="B1495" s="860" t="str">
        <f t="shared" si="65"/>
        <v>Year 5</v>
      </c>
    </row>
    <row r="1496" spans="1:2" x14ac:dyDescent="0.2">
      <c r="A1496" s="910">
        <f t="shared" si="66"/>
        <v>44209</v>
      </c>
      <c r="B1496" s="860" t="str">
        <f t="shared" ref="B1496:B1559" si="67">IF(AND(DAY(A1496)=DAY($B$8),MONTH(A1496)=MONTH($B$8),YEAR(A1496)-YEAR($B$8)&gt;-1),CONCATENATE("Year ",YEAR(A1496)-YEAR($B$8)+1),B1495)</f>
        <v>Year 5</v>
      </c>
    </row>
    <row r="1497" spans="1:2" x14ac:dyDescent="0.2">
      <c r="A1497" s="910">
        <f t="shared" ref="A1497:A1560" si="68">A1496+1</f>
        <v>44210</v>
      </c>
      <c r="B1497" s="860" t="str">
        <f t="shared" si="67"/>
        <v>Year 5</v>
      </c>
    </row>
    <row r="1498" spans="1:2" x14ac:dyDescent="0.2">
      <c r="A1498" s="910">
        <f t="shared" si="68"/>
        <v>44211</v>
      </c>
      <c r="B1498" s="860" t="str">
        <f t="shared" si="67"/>
        <v>Year 5</v>
      </c>
    </row>
    <row r="1499" spans="1:2" x14ac:dyDescent="0.2">
      <c r="A1499" s="910">
        <f t="shared" si="68"/>
        <v>44212</v>
      </c>
      <c r="B1499" s="860" t="str">
        <f t="shared" si="67"/>
        <v>Year 5</v>
      </c>
    </row>
    <row r="1500" spans="1:2" x14ac:dyDescent="0.2">
      <c r="A1500" s="910">
        <f t="shared" si="68"/>
        <v>44213</v>
      </c>
      <c r="B1500" s="860" t="str">
        <f t="shared" si="67"/>
        <v>Year 5</v>
      </c>
    </row>
    <row r="1501" spans="1:2" x14ac:dyDescent="0.2">
      <c r="A1501" s="910">
        <f t="shared" si="68"/>
        <v>44214</v>
      </c>
      <c r="B1501" s="860" t="str">
        <f t="shared" si="67"/>
        <v>Year 5</v>
      </c>
    </row>
    <row r="1502" spans="1:2" x14ac:dyDescent="0.2">
      <c r="A1502" s="910">
        <f t="shared" si="68"/>
        <v>44215</v>
      </c>
      <c r="B1502" s="860" t="str">
        <f t="shared" si="67"/>
        <v>Year 5</v>
      </c>
    </row>
    <row r="1503" spans="1:2" x14ac:dyDescent="0.2">
      <c r="A1503" s="910">
        <f t="shared" si="68"/>
        <v>44216</v>
      </c>
      <c r="B1503" s="860" t="str">
        <f t="shared" si="67"/>
        <v>Year 5</v>
      </c>
    </row>
    <row r="1504" spans="1:2" x14ac:dyDescent="0.2">
      <c r="A1504" s="910">
        <f t="shared" si="68"/>
        <v>44217</v>
      </c>
      <c r="B1504" s="860" t="str">
        <f t="shared" si="67"/>
        <v>Year 5</v>
      </c>
    </row>
    <row r="1505" spans="1:2" x14ac:dyDescent="0.2">
      <c r="A1505" s="910">
        <f t="shared" si="68"/>
        <v>44218</v>
      </c>
      <c r="B1505" s="860" t="str">
        <f t="shared" si="67"/>
        <v>Year 5</v>
      </c>
    </row>
    <row r="1506" spans="1:2" x14ac:dyDescent="0.2">
      <c r="A1506" s="910">
        <f t="shared" si="68"/>
        <v>44219</v>
      </c>
      <c r="B1506" s="860" t="str">
        <f t="shared" si="67"/>
        <v>Year 5</v>
      </c>
    </row>
    <row r="1507" spans="1:2" x14ac:dyDescent="0.2">
      <c r="A1507" s="910">
        <f t="shared" si="68"/>
        <v>44220</v>
      </c>
      <c r="B1507" s="860" t="str">
        <f t="shared" si="67"/>
        <v>Year 5</v>
      </c>
    </row>
    <row r="1508" spans="1:2" x14ac:dyDescent="0.2">
      <c r="A1508" s="910">
        <f t="shared" si="68"/>
        <v>44221</v>
      </c>
      <c r="B1508" s="860" t="str">
        <f t="shared" si="67"/>
        <v>Year 5</v>
      </c>
    </row>
    <row r="1509" spans="1:2" x14ac:dyDescent="0.2">
      <c r="A1509" s="910">
        <f t="shared" si="68"/>
        <v>44222</v>
      </c>
      <c r="B1509" s="860" t="str">
        <f t="shared" si="67"/>
        <v>Year 5</v>
      </c>
    </row>
    <row r="1510" spans="1:2" x14ac:dyDescent="0.2">
      <c r="A1510" s="910">
        <f t="shared" si="68"/>
        <v>44223</v>
      </c>
      <c r="B1510" s="860" t="str">
        <f t="shared" si="67"/>
        <v>Year 5</v>
      </c>
    </row>
    <row r="1511" spans="1:2" x14ac:dyDescent="0.2">
      <c r="A1511" s="910">
        <f t="shared" si="68"/>
        <v>44224</v>
      </c>
      <c r="B1511" s="860" t="str">
        <f t="shared" si="67"/>
        <v>Year 5</v>
      </c>
    </row>
    <row r="1512" spans="1:2" x14ac:dyDescent="0.2">
      <c r="A1512" s="910">
        <f t="shared" si="68"/>
        <v>44225</v>
      </c>
      <c r="B1512" s="860" t="str">
        <f t="shared" si="67"/>
        <v>Year 5</v>
      </c>
    </row>
    <row r="1513" spans="1:2" x14ac:dyDescent="0.2">
      <c r="A1513" s="910">
        <f t="shared" si="68"/>
        <v>44226</v>
      </c>
      <c r="B1513" s="860" t="str">
        <f t="shared" si="67"/>
        <v>Year 5</v>
      </c>
    </row>
    <row r="1514" spans="1:2" x14ac:dyDescent="0.2">
      <c r="A1514" s="910">
        <f t="shared" si="68"/>
        <v>44227</v>
      </c>
      <c r="B1514" s="860" t="str">
        <f t="shared" si="67"/>
        <v>Year 5</v>
      </c>
    </row>
    <row r="1515" spans="1:2" x14ac:dyDescent="0.2">
      <c r="A1515" s="910">
        <f t="shared" si="68"/>
        <v>44228</v>
      </c>
      <c r="B1515" s="860" t="str">
        <f t="shared" si="67"/>
        <v>Year 5</v>
      </c>
    </row>
    <row r="1516" spans="1:2" x14ac:dyDescent="0.2">
      <c r="A1516" s="910">
        <f t="shared" si="68"/>
        <v>44229</v>
      </c>
      <c r="B1516" s="860" t="str">
        <f t="shared" si="67"/>
        <v>Year 5</v>
      </c>
    </row>
    <row r="1517" spans="1:2" x14ac:dyDescent="0.2">
      <c r="A1517" s="910">
        <f t="shared" si="68"/>
        <v>44230</v>
      </c>
      <c r="B1517" s="860" t="str">
        <f t="shared" si="67"/>
        <v>Year 5</v>
      </c>
    </row>
    <row r="1518" spans="1:2" x14ac:dyDescent="0.2">
      <c r="A1518" s="910">
        <f t="shared" si="68"/>
        <v>44231</v>
      </c>
      <c r="B1518" s="860" t="str">
        <f t="shared" si="67"/>
        <v>Year 5</v>
      </c>
    </row>
    <row r="1519" spans="1:2" x14ac:dyDescent="0.2">
      <c r="A1519" s="910">
        <f t="shared" si="68"/>
        <v>44232</v>
      </c>
      <c r="B1519" s="860" t="str">
        <f t="shared" si="67"/>
        <v>Year 5</v>
      </c>
    </row>
    <row r="1520" spans="1:2" x14ac:dyDescent="0.2">
      <c r="A1520" s="910">
        <f t="shared" si="68"/>
        <v>44233</v>
      </c>
      <c r="B1520" s="860" t="str">
        <f t="shared" si="67"/>
        <v>Year 5</v>
      </c>
    </row>
    <row r="1521" spans="1:2" x14ac:dyDescent="0.2">
      <c r="A1521" s="910">
        <f t="shared" si="68"/>
        <v>44234</v>
      </c>
      <c r="B1521" s="860" t="str">
        <f t="shared" si="67"/>
        <v>Year 5</v>
      </c>
    </row>
    <row r="1522" spans="1:2" x14ac:dyDescent="0.2">
      <c r="A1522" s="910">
        <f t="shared" si="68"/>
        <v>44235</v>
      </c>
      <c r="B1522" s="860" t="str">
        <f t="shared" si="67"/>
        <v>Year 5</v>
      </c>
    </row>
    <row r="1523" spans="1:2" x14ac:dyDescent="0.2">
      <c r="A1523" s="910">
        <f t="shared" si="68"/>
        <v>44236</v>
      </c>
      <c r="B1523" s="860" t="str">
        <f t="shared" si="67"/>
        <v>Year 5</v>
      </c>
    </row>
    <row r="1524" spans="1:2" x14ac:dyDescent="0.2">
      <c r="A1524" s="910">
        <f t="shared" si="68"/>
        <v>44237</v>
      </c>
      <c r="B1524" s="860" t="str">
        <f t="shared" si="67"/>
        <v>Year 5</v>
      </c>
    </row>
    <row r="1525" spans="1:2" x14ac:dyDescent="0.2">
      <c r="A1525" s="910">
        <f t="shared" si="68"/>
        <v>44238</v>
      </c>
      <c r="B1525" s="860" t="str">
        <f t="shared" si="67"/>
        <v>Year 5</v>
      </c>
    </row>
    <row r="1526" spans="1:2" x14ac:dyDescent="0.2">
      <c r="A1526" s="910">
        <f t="shared" si="68"/>
        <v>44239</v>
      </c>
      <c r="B1526" s="860" t="str">
        <f t="shared" si="67"/>
        <v>Year 5</v>
      </c>
    </row>
    <row r="1527" spans="1:2" x14ac:dyDescent="0.2">
      <c r="A1527" s="910">
        <f t="shared" si="68"/>
        <v>44240</v>
      </c>
      <c r="B1527" s="860" t="str">
        <f t="shared" si="67"/>
        <v>Year 5</v>
      </c>
    </row>
    <row r="1528" spans="1:2" x14ac:dyDescent="0.2">
      <c r="A1528" s="910">
        <f t="shared" si="68"/>
        <v>44241</v>
      </c>
      <c r="B1528" s="860" t="str">
        <f t="shared" si="67"/>
        <v>Year 5</v>
      </c>
    </row>
    <row r="1529" spans="1:2" x14ac:dyDescent="0.2">
      <c r="A1529" s="910">
        <f t="shared" si="68"/>
        <v>44242</v>
      </c>
      <c r="B1529" s="860" t="str">
        <f t="shared" si="67"/>
        <v>Year 5</v>
      </c>
    </row>
    <row r="1530" spans="1:2" x14ac:dyDescent="0.2">
      <c r="A1530" s="910">
        <f t="shared" si="68"/>
        <v>44243</v>
      </c>
      <c r="B1530" s="860" t="str">
        <f t="shared" si="67"/>
        <v>Year 5</v>
      </c>
    </row>
    <row r="1531" spans="1:2" x14ac:dyDescent="0.2">
      <c r="A1531" s="910">
        <f t="shared" si="68"/>
        <v>44244</v>
      </c>
      <c r="B1531" s="860" t="str">
        <f t="shared" si="67"/>
        <v>Year 5</v>
      </c>
    </row>
    <row r="1532" spans="1:2" x14ac:dyDescent="0.2">
      <c r="A1532" s="910">
        <f t="shared" si="68"/>
        <v>44245</v>
      </c>
      <c r="B1532" s="860" t="str">
        <f t="shared" si="67"/>
        <v>Year 5</v>
      </c>
    </row>
    <row r="1533" spans="1:2" x14ac:dyDescent="0.2">
      <c r="A1533" s="910">
        <f t="shared" si="68"/>
        <v>44246</v>
      </c>
      <c r="B1533" s="860" t="str">
        <f t="shared" si="67"/>
        <v>Year 5</v>
      </c>
    </row>
    <row r="1534" spans="1:2" x14ac:dyDescent="0.2">
      <c r="A1534" s="910">
        <f t="shared" si="68"/>
        <v>44247</v>
      </c>
      <c r="B1534" s="860" t="str">
        <f t="shared" si="67"/>
        <v>Year 5</v>
      </c>
    </row>
    <row r="1535" spans="1:2" x14ac:dyDescent="0.2">
      <c r="A1535" s="910">
        <f t="shared" si="68"/>
        <v>44248</v>
      </c>
      <c r="B1535" s="860" t="str">
        <f t="shared" si="67"/>
        <v>Year 5</v>
      </c>
    </row>
    <row r="1536" spans="1:2" x14ac:dyDescent="0.2">
      <c r="A1536" s="910">
        <f t="shared" si="68"/>
        <v>44249</v>
      </c>
      <c r="B1536" s="860" t="str">
        <f t="shared" si="67"/>
        <v>Year 5</v>
      </c>
    </row>
    <row r="1537" spans="1:2" x14ac:dyDescent="0.2">
      <c r="A1537" s="910">
        <f t="shared" si="68"/>
        <v>44250</v>
      </c>
      <c r="B1537" s="860" t="str">
        <f t="shared" si="67"/>
        <v>Year 5</v>
      </c>
    </row>
    <row r="1538" spans="1:2" x14ac:dyDescent="0.2">
      <c r="A1538" s="910">
        <f t="shared" si="68"/>
        <v>44251</v>
      </c>
      <c r="B1538" s="860" t="str">
        <f t="shared" si="67"/>
        <v>Year 5</v>
      </c>
    </row>
    <row r="1539" spans="1:2" x14ac:dyDescent="0.2">
      <c r="A1539" s="910">
        <f t="shared" si="68"/>
        <v>44252</v>
      </c>
      <c r="B1539" s="860" t="str">
        <f t="shared" si="67"/>
        <v>Year 5</v>
      </c>
    </row>
    <row r="1540" spans="1:2" x14ac:dyDescent="0.2">
      <c r="A1540" s="910">
        <f t="shared" si="68"/>
        <v>44253</v>
      </c>
      <c r="B1540" s="860" t="str">
        <f t="shared" si="67"/>
        <v>Year 5</v>
      </c>
    </row>
    <row r="1541" spans="1:2" x14ac:dyDescent="0.2">
      <c r="A1541" s="910">
        <f t="shared" si="68"/>
        <v>44254</v>
      </c>
      <c r="B1541" s="860" t="str">
        <f t="shared" si="67"/>
        <v>Year 5</v>
      </c>
    </row>
    <row r="1542" spans="1:2" x14ac:dyDescent="0.2">
      <c r="A1542" s="910">
        <f t="shared" si="68"/>
        <v>44255</v>
      </c>
      <c r="B1542" s="860" t="str">
        <f t="shared" si="67"/>
        <v>Year 5</v>
      </c>
    </row>
    <row r="1543" spans="1:2" x14ac:dyDescent="0.2">
      <c r="A1543" s="910">
        <f t="shared" si="68"/>
        <v>44256</v>
      </c>
      <c r="B1543" s="860" t="str">
        <f t="shared" si="67"/>
        <v>Year 5</v>
      </c>
    </row>
    <row r="1544" spans="1:2" x14ac:dyDescent="0.2">
      <c r="A1544" s="910">
        <f t="shared" si="68"/>
        <v>44257</v>
      </c>
      <c r="B1544" s="860" t="str">
        <f t="shared" si="67"/>
        <v>Year 5</v>
      </c>
    </row>
    <row r="1545" spans="1:2" x14ac:dyDescent="0.2">
      <c r="A1545" s="910">
        <f t="shared" si="68"/>
        <v>44258</v>
      </c>
      <c r="B1545" s="860" t="str">
        <f t="shared" si="67"/>
        <v>Year 5</v>
      </c>
    </row>
    <row r="1546" spans="1:2" x14ac:dyDescent="0.2">
      <c r="A1546" s="910">
        <f t="shared" si="68"/>
        <v>44259</v>
      </c>
      <c r="B1546" s="860" t="str">
        <f t="shared" si="67"/>
        <v>Year 5</v>
      </c>
    </row>
    <row r="1547" spans="1:2" x14ac:dyDescent="0.2">
      <c r="A1547" s="910">
        <f t="shared" si="68"/>
        <v>44260</v>
      </c>
      <c r="B1547" s="860" t="str">
        <f t="shared" si="67"/>
        <v>Year 5</v>
      </c>
    </row>
    <row r="1548" spans="1:2" x14ac:dyDescent="0.2">
      <c r="A1548" s="910">
        <f t="shared" si="68"/>
        <v>44261</v>
      </c>
      <c r="B1548" s="860" t="str">
        <f t="shared" si="67"/>
        <v>Year 5</v>
      </c>
    </row>
    <row r="1549" spans="1:2" x14ac:dyDescent="0.2">
      <c r="A1549" s="910">
        <f t="shared" si="68"/>
        <v>44262</v>
      </c>
      <c r="B1549" s="860" t="str">
        <f t="shared" si="67"/>
        <v>Year 5</v>
      </c>
    </row>
    <row r="1550" spans="1:2" x14ac:dyDescent="0.2">
      <c r="A1550" s="910">
        <f t="shared" si="68"/>
        <v>44263</v>
      </c>
      <c r="B1550" s="860" t="str">
        <f t="shared" si="67"/>
        <v>Year 5</v>
      </c>
    </row>
    <row r="1551" spans="1:2" x14ac:dyDescent="0.2">
      <c r="A1551" s="910">
        <f t="shared" si="68"/>
        <v>44264</v>
      </c>
      <c r="B1551" s="860" t="str">
        <f t="shared" si="67"/>
        <v>Year 5</v>
      </c>
    </row>
    <row r="1552" spans="1:2" x14ac:dyDescent="0.2">
      <c r="A1552" s="910">
        <f t="shared" si="68"/>
        <v>44265</v>
      </c>
      <c r="B1552" s="860" t="str">
        <f t="shared" si="67"/>
        <v>Year 5</v>
      </c>
    </row>
    <row r="1553" spans="1:2" x14ac:dyDescent="0.2">
      <c r="A1553" s="910">
        <f t="shared" si="68"/>
        <v>44266</v>
      </c>
      <c r="B1553" s="860" t="str">
        <f t="shared" si="67"/>
        <v>Year 5</v>
      </c>
    </row>
    <row r="1554" spans="1:2" x14ac:dyDescent="0.2">
      <c r="A1554" s="910">
        <f t="shared" si="68"/>
        <v>44267</v>
      </c>
      <c r="B1554" s="860" t="str">
        <f t="shared" si="67"/>
        <v>Year 5</v>
      </c>
    </row>
    <row r="1555" spans="1:2" x14ac:dyDescent="0.2">
      <c r="A1555" s="910">
        <f t="shared" si="68"/>
        <v>44268</v>
      </c>
      <c r="B1555" s="860" t="str">
        <f t="shared" si="67"/>
        <v>Year 5</v>
      </c>
    </row>
    <row r="1556" spans="1:2" x14ac:dyDescent="0.2">
      <c r="A1556" s="910">
        <f t="shared" si="68"/>
        <v>44269</v>
      </c>
      <c r="B1556" s="860" t="str">
        <f t="shared" si="67"/>
        <v>Year 5</v>
      </c>
    </row>
    <row r="1557" spans="1:2" x14ac:dyDescent="0.2">
      <c r="A1557" s="910">
        <f t="shared" si="68"/>
        <v>44270</v>
      </c>
      <c r="B1557" s="860" t="str">
        <f t="shared" si="67"/>
        <v>Year 5</v>
      </c>
    </row>
    <row r="1558" spans="1:2" x14ac:dyDescent="0.2">
      <c r="A1558" s="910">
        <f t="shared" si="68"/>
        <v>44271</v>
      </c>
      <c r="B1558" s="860" t="str">
        <f t="shared" si="67"/>
        <v>Year 5</v>
      </c>
    </row>
    <row r="1559" spans="1:2" x14ac:dyDescent="0.2">
      <c r="A1559" s="910">
        <f t="shared" si="68"/>
        <v>44272</v>
      </c>
      <c r="B1559" s="860" t="str">
        <f t="shared" si="67"/>
        <v>Year 5</v>
      </c>
    </row>
    <row r="1560" spans="1:2" x14ac:dyDescent="0.2">
      <c r="A1560" s="910">
        <f t="shared" si="68"/>
        <v>44273</v>
      </c>
      <c r="B1560" s="860" t="str">
        <f t="shared" ref="B1560:B1623" si="69">IF(AND(DAY(A1560)=DAY($B$8),MONTH(A1560)=MONTH($B$8),YEAR(A1560)-YEAR($B$8)&gt;-1),CONCATENATE("Year ",YEAR(A1560)-YEAR($B$8)+1),B1559)</f>
        <v>Year 5</v>
      </c>
    </row>
    <row r="1561" spans="1:2" x14ac:dyDescent="0.2">
      <c r="A1561" s="910">
        <f t="shared" ref="A1561:A1624" si="70">A1560+1</f>
        <v>44274</v>
      </c>
      <c r="B1561" s="860" t="str">
        <f t="shared" si="69"/>
        <v>Year 5</v>
      </c>
    </row>
    <row r="1562" spans="1:2" x14ac:dyDescent="0.2">
      <c r="A1562" s="910">
        <f t="shared" si="70"/>
        <v>44275</v>
      </c>
      <c r="B1562" s="860" t="str">
        <f t="shared" si="69"/>
        <v>Year 5</v>
      </c>
    </row>
    <row r="1563" spans="1:2" x14ac:dyDescent="0.2">
      <c r="A1563" s="910">
        <f t="shared" si="70"/>
        <v>44276</v>
      </c>
      <c r="B1563" s="860" t="str">
        <f t="shared" si="69"/>
        <v>Year 5</v>
      </c>
    </row>
    <row r="1564" spans="1:2" x14ac:dyDescent="0.2">
      <c r="A1564" s="910">
        <f t="shared" si="70"/>
        <v>44277</v>
      </c>
      <c r="B1564" s="860" t="str">
        <f t="shared" si="69"/>
        <v>Year 5</v>
      </c>
    </row>
    <row r="1565" spans="1:2" x14ac:dyDescent="0.2">
      <c r="A1565" s="910">
        <f t="shared" si="70"/>
        <v>44278</v>
      </c>
      <c r="B1565" s="860" t="str">
        <f t="shared" si="69"/>
        <v>Year 5</v>
      </c>
    </row>
    <row r="1566" spans="1:2" x14ac:dyDescent="0.2">
      <c r="A1566" s="910">
        <f t="shared" si="70"/>
        <v>44279</v>
      </c>
      <c r="B1566" s="860" t="str">
        <f t="shared" si="69"/>
        <v>Year 5</v>
      </c>
    </row>
    <row r="1567" spans="1:2" x14ac:dyDescent="0.2">
      <c r="A1567" s="910">
        <f t="shared" si="70"/>
        <v>44280</v>
      </c>
      <c r="B1567" s="860" t="str">
        <f t="shared" si="69"/>
        <v>Year 5</v>
      </c>
    </row>
    <row r="1568" spans="1:2" x14ac:dyDescent="0.2">
      <c r="A1568" s="910">
        <f t="shared" si="70"/>
        <v>44281</v>
      </c>
      <c r="B1568" s="860" t="str">
        <f t="shared" si="69"/>
        <v>Year 5</v>
      </c>
    </row>
    <row r="1569" spans="1:2" x14ac:dyDescent="0.2">
      <c r="A1569" s="910">
        <f t="shared" si="70"/>
        <v>44282</v>
      </c>
      <c r="B1569" s="860" t="str">
        <f t="shared" si="69"/>
        <v>Year 5</v>
      </c>
    </row>
    <row r="1570" spans="1:2" x14ac:dyDescent="0.2">
      <c r="A1570" s="910">
        <f t="shared" si="70"/>
        <v>44283</v>
      </c>
      <c r="B1570" s="860" t="str">
        <f t="shared" si="69"/>
        <v>Year 5</v>
      </c>
    </row>
    <row r="1571" spans="1:2" x14ac:dyDescent="0.2">
      <c r="A1571" s="910">
        <f t="shared" si="70"/>
        <v>44284</v>
      </c>
      <c r="B1571" s="860" t="str">
        <f t="shared" si="69"/>
        <v>Year 5</v>
      </c>
    </row>
    <row r="1572" spans="1:2" x14ac:dyDescent="0.2">
      <c r="A1572" s="910">
        <f t="shared" si="70"/>
        <v>44285</v>
      </c>
      <c r="B1572" s="860" t="str">
        <f t="shared" si="69"/>
        <v>Year 5</v>
      </c>
    </row>
    <row r="1573" spans="1:2" x14ac:dyDescent="0.2">
      <c r="A1573" s="910">
        <f t="shared" si="70"/>
        <v>44286</v>
      </c>
      <c r="B1573" s="860" t="str">
        <f t="shared" si="69"/>
        <v>Year 5</v>
      </c>
    </row>
    <row r="1574" spans="1:2" x14ac:dyDescent="0.2">
      <c r="A1574" s="910">
        <f t="shared" si="70"/>
        <v>44287</v>
      </c>
      <c r="B1574" s="860" t="str">
        <f t="shared" si="69"/>
        <v>Year 5</v>
      </c>
    </row>
    <row r="1575" spans="1:2" x14ac:dyDescent="0.2">
      <c r="A1575" s="910">
        <f t="shared" si="70"/>
        <v>44288</v>
      </c>
      <c r="B1575" s="860" t="str">
        <f t="shared" si="69"/>
        <v>Year 5</v>
      </c>
    </row>
    <row r="1576" spans="1:2" x14ac:dyDescent="0.2">
      <c r="A1576" s="910">
        <f t="shared" si="70"/>
        <v>44289</v>
      </c>
      <c r="B1576" s="860" t="str">
        <f t="shared" si="69"/>
        <v>Year 5</v>
      </c>
    </row>
    <row r="1577" spans="1:2" x14ac:dyDescent="0.2">
      <c r="A1577" s="910">
        <f t="shared" si="70"/>
        <v>44290</v>
      </c>
      <c r="B1577" s="860" t="str">
        <f t="shared" si="69"/>
        <v>Year 5</v>
      </c>
    </row>
    <row r="1578" spans="1:2" x14ac:dyDescent="0.2">
      <c r="A1578" s="910">
        <f t="shared" si="70"/>
        <v>44291</v>
      </c>
      <c r="B1578" s="860" t="str">
        <f t="shared" si="69"/>
        <v>Year 5</v>
      </c>
    </row>
    <row r="1579" spans="1:2" x14ac:dyDescent="0.2">
      <c r="A1579" s="910">
        <f t="shared" si="70"/>
        <v>44292</v>
      </c>
      <c r="B1579" s="860" t="str">
        <f t="shared" si="69"/>
        <v>Year 5</v>
      </c>
    </row>
    <row r="1580" spans="1:2" x14ac:dyDescent="0.2">
      <c r="A1580" s="910">
        <f t="shared" si="70"/>
        <v>44293</v>
      </c>
      <c r="B1580" s="860" t="str">
        <f t="shared" si="69"/>
        <v>Year 5</v>
      </c>
    </row>
    <row r="1581" spans="1:2" x14ac:dyDescent="0.2">
      <c r="A1581" s="910">
        <f t="shared" si="70"/>
        <v>44294</v>
      </c>
      <c r="B1581" s="860" t="str">
        <f t="shared" si="69"/>
        <v>Year 5</v>
      </c>
    </row>
    <row r="1582" spans="1:2" x14ac:dyDescent="0.2">
      <c r="A1582" s="910">
        <f t="shared" si="70"/>
        <v>44295</v>
      </c>
      <c r="B1582" s="860" t="str">
        <f t="shared" si="69"/>
        <v>Year 5</v>
      </c>
    </row>
    <row r="1583" spans="1:2" x14ac:dyDescent="0.2">
      <c r="A1583" s="910">
        <f t="shared" si="70"/>
        <v>44296</v>
      </c>
      <c r="B1583" s="860" t="str">
        <f t="shared" si="69"/>
        <v>Year 5</v>
      </c>
    </row>
    <row r="1584" spans="1:2" x14ac:dyDescent="0.2">
      <c r="A1584" s="910">
        <f t="shared" si="70"/>
        <v>44297</v>
      </c>
      <c r="B1584" s="860" t="str">
        <f t="shared" si="69"/>
        <v>Year 5</v>
      </c>
    </row>
    <row r="1585" spans="1:2" x14ac:dyDescent="0.2">
      <c r="A1585" s="910">
        <f t="shared" si="70"/>
        <v>44298</v>
      </c>
      <c r="B1585" s="860" t="str">
        <f t="shared" si="69"/>
        <v>Year 5</v>
      </c>
    </row>
    <row r="1586" spans="1:2" x14ac:dyDescent="0.2">
      <c r="A1586" s="910">
        <f t="shared" si="70"/>
        <v>44299</v>
      </c>
      <c r="B1586" s="860" t="str">
        <f t="shared" si="69"/>
        <v>Year 5</v>
      </c>
    </row>
    <row r="1587" spans="1:2" x14ac:dyDescent="0.2">
      <c r="A1587" s="910">
        <f t="shared" si="70"/>
        <v>44300</v>
      </c>
      <c r="B1587" s="860" t="str">
        <f t="shared" si="69"/>
        <v>Year 5</v>
      </c>
    </row>
    <row r="1588" spans="1:2" x14ac:dyDescent="0.2">
      <c r="A1588" s="910">
        <f t="shared" si="70"/>
        <v>44301</v>
      </c>
      <c r="B1588" s="860" t="str">
        <f t="shared" si="69"/>
        <v>Year 5</v>
      </c>
    </row>
    <row r="1589" spans="1:2" x14ac:dyDescent="0.2">
      <c r="A1589" s="910">
        <f t="shared" si="70"/>
        <v>44302</v>
      </c>
      <c r="B1589" s="860" t="str">
        <f t="shared" si="69"/>
        <v>Year 5</v>
      </c>
    </row>
    <row r="1590" spans="1:2" x14ac:dyDescent="0.2">
      <c r="A1590" s="910">
        <f t="shared" si="70"/>
        <v>44303</v>
      </c>
      <c r="B1590" s="860" t="str">
        <f t="shared" si="69"/>
        <v>Year 5</v>
      </c>
    </row>
    <row r="1591" spans="1:2" x14ac:dyDescent="0.2">
      <c r="A1591" s="910">
        <f t="shared" si="70"/>
        <v>44304</v>
      </c>
      <c r="B1591" s="860" t="str">
        <f t="shared" si="69"/>
        <v>Year 5</v>
      </c>
    </row>
    <row r="1592" spans="1:2" x14ac:dyDescent="0.2">
      <c r="A1592" s="910">
        <f t="shared" si="70"/>
        <v>44305</v>
      </c>
      <c r="B1592" s="860" t="str">
        <f t="shared" si="69"/>
        <v>Year 5</v>
      </c>
    </row>
    <row r="1593" spans="1:2" x14ac:dyDescent="0.2">
      <c r="A1593" s="910">
        <f t="shared" si="70"/>
        <v>44306</v>
      </c>
      <c r="B1593" s="860" t="str">
        <f t="shared" si="69"/>
        <v>Year 5</v>
      </c>
    </row>
    <row r="1594" spans="1:2" x14ac:dyDescent="0.2">
      <c r="A1594" s="910">
        <f t="shared" si="70"/>
        <v>44307</v>
      </c>
      <c r="B1594" s="860" t="str">
        <f t="shared" si="69"/>
        <v>Year 5</v>
      </c>
    </row>
    <row r="1595" spans="1:2" x14ac:dyDescent="0.2">
      <c r="A1595" s="910">
        <f t="shared" si="70"/>
        <v>44308</v>
      </c>
      <c r="B1595" s="860" t="str">
        <f t="shared" si="69"/>
        <v>Year 5</v>
      </c>
    </row>
    <row r="1596" spans="1:2" x14ac:dyDescent="0.2">
      <c r="A1596" s="910">
        <f t="shared" si="70"/>
        <v>44309</v>
      </c>
      <c r="B1596" s="860" t="str">
        <f t="shared" si="69"/>
        <v>Year 5</v>
      </c>
    </row>
    <row r="1597" spans="1:2" x14ac:dyDescent="0.2">
      <c r="A1597" s="910">
        <f t="shared" si="70"/>
        <v>44310</v>
      </c>
      <c r="B1597" s="860" t="str">
        <f t="shared" si="69"/>
        <v>Year 5</v>
      </c>
    </row>
    <row r="1598" spans="1:2" x14ac:dyDescent="0.2">
      <c r="A1598" s="910">
        <f t="shared" si="70"/>
        <v>44311</v>
      </c>
      <c r="B1598" s="860" t="str">
        <f t="shared" si="69"/>
        <v>Year 5</v>
      </c>
    </row>
    <row r="1599" spans="1:2" x14ac:dyDescent="0.2">
      <c r="A1599" s="910">
        <f t="shared" si="70"/>
        <v>44312</v>
      </c>
      <c r="B1599" s="860" t="str">
        <f t="shared" si="69"/>
        <v>Year 5</v>
      </c>
    </row>
    <row r="1600" spans="1:2" x14ac:dyDescent="0.2">
      <c r="A1600" s="910">
        <f t="shared" si="70"/>
        <v>44313</v>
      </c>
      <c r="B1600" s="860" t="str">
        <f t="shared" si="69"/>
        <v>Year 5</v>
      </c>
    </row>
    <row r="1601" spans="1:2" x14ac:dyDescent="0.2">
      <c r="A1601" s="910">
        <f t="shared" si="70"/>
        <v>44314</v>
      </c>
      <c r="B1601" s="860" t="str">
        <f t="shared" si="69"/>
        <v>Year 5</v>
      </c>
    </row>
    <row r="1602" spans="1:2" x14ac:dyDescent="0.2">
      <c r="A1602" s="910">
        <f t="shared" si="70"/>
        <v>44315</v>
      </c>
      <c r="B1602" s="860" t="str">
        <f t="shared" si="69"/>
        <v>Year 5</v>
      </c>
    </row>
    <row r="1603" spans="1:2" x14ac:dyDescent="0.2">
      <c r="A1603" s="910">
        <f t="shared" si="70"/>
        <v>44316</v>
      </c>
      <c r="B1603" s="860" t="str">
        <f t="shared" si="69"/>
        <v>Year 5</v>
      </c>
    </row>
    <row r="1604" spans="1:2" x14ac:dyDescent="0.2">
      <c r="A1604" s="910">
        <f t="shared" si="70"/>
        <v>44317</v>
      </c>
      <c r="B1604" s="860" t="str">
        <f t="shared" si="69"/>
        <v>Year 5</v>
      </c>
    </row>
    <row r="1605" spans="1:2" x14ac:dyDescent="0.2">
      <c r="A1605" s="910">
        <f t="shared" si="70"/>
        <v>44318</v>
      </c>
      <c r="B1605" s="860" t="str">
        <f t="shared" si="69"/>
        <v>Year 5</v>
      </c>
    </row>
    <row r="1606" spans="1:2" x14ac:dyDescent="0.2">
      <c r="A1606" s="910">
        <f t="shared" si="70"/>
        <v>44319</v>
      </c>
      <c r="B1606" s="860" t="str">
        <f t="shared" si="69"/>
        <v>Year 5</v>
      </c>
    </row>
    <row r="1607" spans="1:2" x14ac:dyDescent="0.2">
      <c r="A1607" s="910">
        <f t="shared" si="70"/>
        <v>44320</v>
      </c>
      <c r="B1607" s="860" t="str">
        <f t="shared" si="69"/>
        <v>Year 5</v>
      </c>
    </row>
    <row r="1608" spans="1:2" x14ac:dyDescent="0.2">
      <c r="A1608" s="910">
        <f t="shared" si="70"/>
        <v>44321</v>
      </c>
      <c r="B1608" s="860" t="str">
        <f t="shared" si="69"/>
        <v>Year 5</v>
      </c>
    </row>
    <row r="1609" spans="1:2" x14ac:dyDescent="0.2">
      <c r="A1609" s="910">
        <f t="shared" si="70"/>
        <v>44322</v>
      </c>
      <c r="B1609" s="860" t="str">
        <f t="shared" si="69"/>
        <v>Year 5</v>
      </c>
    </row>
    <row r="1610" spans="1:2" x14ac:dyDescent="0.2">
      <c r="A1610" s="910">
        <f t="shared" si="70"/>
        <v>44323</v>
      </c>
      <c r="B1610" s="860" t="str">
        <f t="shared" si="69"/>
        <v>Year 5</v>
      </c>
    </row>
    <row r="1611" spans="1:2" x14ac:dyDescent="0.2">
      <c r="A1611" s="910">
        <f t="shared" si="70"/>
        <v>44324</v>
      </c>
      <c r="B1611" s="860" t="str">
        <f t="shared" si="69"/>
        <v>Year 5</v>
      </c>
    </row>
    <row r="1612" spans="1:2" x14ac:dyDescent="0.2">
      <c r="A1612" s="910">
        <f t="shared" si="70"/>
        <v>44325</v>
      </c>
      <c r="B1612" s="860" t="str">
        <f t="shared" si="69"/>
        <v>Year 5</v>
      </c>
    </row>
    <row r="1613" spans="1:2" x14ac:dyDescent="0.2">
      <c r="A1613" s="910">
        <f t="shared" si="70"/>
        <v>44326</v>
      </c>
      <c r="B1613" s="860" t="str">
        <f t="shared" si="69"/>
        <v>Year 5</v>
      </c>
    </row>
    <row r="1614" spans="1:2" x14ac:dyDescent="0.2">
      <c r="A1614" s="910">
        <f t="shared" si="70"/>
        <v>44327</v>
      </c>
      <c r="B1614" s="860" t="str">
        <f t="shared" si="69"/>
        <v>Year 5</v>
      </c>
    </row>
    <row r="1615" spans="1:2" x14ac:dyDescent="0.2">
      <c r="A1615" s="910">
        <f t="shared" si="70"/>
        <v>44328</v>
      </c>
      <c r="B1615" s="860" t="str">
        <f t="shared" si="69"/>
        <v>Year 5</v>
      </c>
    </row>
    <row r="1616" spans="1:2" x14ac:dyDescent="0.2">
      <c r="A1616" s="910">
        <f t="shared" si="70"/>
        <v>44329</v>
      </c>
      <c r="B1616" s="860" t="str">
        <f t="shared" si="69"/>
        <v>Year 5</v>
      </c>
    </row>
    <row r="1617" spans="1:2" x14ac:dyDescent="0.2">
      <c r="A1617" s="910">
        <f t="shared" si="70"/>
        <v>44330</v>
      </c>
      <c r="B1617" s="860" t="str">
        <f t="shared" si="69"/>
        <v>Year 5</v>
      </c>
    </row>
    <row r="1618" spans="1:2" x14ac:dyDescent="0.2">
      <c r="A1618" s="910">
        <f t="shared" si="70"/>
        <v>44331</v>
      </c>
      <c r="B1618" s="860" t="str">
        <f t="shared" si="69"/>
        <v>Year 5</v>
      </c>
    </row>
    <row r="1619" spans="1:2" x14ac:dyDescent="0.2">
      <c r="A1619" s="910">
        <f t="shared" si="70"/>
        <v>44332</v>
      </c>
      <c r="B1619" s="860" t="str">
        <f t="shared" si="69"/>
        <v>Year 5</v>
      </c>
    </row>
    <row r="1620" spans="1:2" x14ac:dyDescent="0.2">
      <c r="A1620" s="910">
        <f t="shared" si="70"/>
        <v>44333</v>
      </c>
      <c r="B1620" s="860" t="str">
        <f t="shared" si="69"/>
        <v>Year 5</v>
      </c>
    </row>
    <row r="1621" spans="1:2" x14ac:dyDescent="0.2">
      <c r="A1621" s="910">
        <f t="shared" si="70"/>
        <v>44334</v>
      </c>
      <c r="B1621" s="860" t="str">
        <f t="shared" si="69"/>
        <v>Year 5</v>
      </c>
    </row>
    <row r="1622" spans="1:2" x14ac:dyDescent="0.2">
      <c r="A1622" s="910">
        <f t="shared" si="70"/>
        <v>44335</v>
      </c>
      <c r="B1622" s="860" t="str">
        <f t="shared" si="69"/>
        <v>Year 5</v>
      </c>
    </row>
    <row r="1623" spans="1:2" x14ac:dyDescent="0.2">
      <c r="A1623" s="910">
        <f t="shared" si="70"/>
        <v>44336</v>
      </c>
      <c r="B1623" s="860" t="str">
        <f t="shared" si="69"/>
        <v>Year 5</v>
      </c>
    </row>
    <row r="1624" spans="1:2" x14ac:dyDescent="0.2">
      <c r="A1624" s="910">
        <f t="shared" si="70"/>
        <v>44337</v>
      </c>
      <c r="B1624" s="860" t="str">
        <f t="shared" ref="B1624:B1687" si="71">IF(AND(DAY(A1624)=DAY($B$8),MONTH(A1624)=MONTH($B$8),YEAR(A1624)-YEAR($B$8)&gt;-1),CONCATENATE("Year ",YEAR(A1624)-YEAR($B$8)+1),B1623)</f>
        <v>Year 5</v>
      </c>
    </row>
    <row r="1625" spans="1:2" x14ac:dyDescent="0.2">
      <c r="A1625" s="910">
        <f t="shared" ref="A1625:A1688" si="72">A1624+1</f>
        <v>44338</v>
      </c>
      <c r="B1625" s="860" t="str">
        <f t="shared" si="71"/>
        <v>Year 5</v>
      </c>
    </row>
    <row r="1626" spans="1:2" x14ac:dyDescent="0.2">
      <c r="A1626" s="910">
        <f t="shared" si="72"/>
        <v>44339</v>
      </c>
      <c r="B1626" s="860" t="str">
        <f t="shared" si="71"/>
        <v>Year 5</v>
      </c>
    </row>
    <row r="1627" spans="1:2" x14ac:dyDescent="0.2">
      <c r="A1627" s="910">
        <f t="shared" si="72"/>
        <v>44340</v>
      </c>
      <c r="B1627" s="860" t="str">
        <f t="shared" si="71"/>
        <v>Year 5</v>
      </c>
    </row>
    <row r="1628" spans="1:2" x14ac:dyDescent="0.2">
      <c r="A1628" s="910">
        <f t="shared" si="72"/>
        <v>44341</v>
      </c>
      <c r="B1628" s="860" t="str">
        <f t="shared" si="71"/>
        <v>Year 5</v>
      </c>
    </row>
    <row r="1629" spans="1:2" x14ac:dyDescent="0.2">
      <c r="A1629" s="910">
        <f t="shared" si="72"/>
        <v>44342</v>
      </c>
      <c r="B1629" s="860" t="str">
        <f t="shared" si="71"/>
        <v>Year 5</v>
      </c>
    </row>
    <row r="1630" spans="1:2" x14ac:dyDescent="0.2">
      <c r="A1630" s="910">
        <f t="shared" si="72"/>
        <v>44343</v>
      </c>
      <c r="B1630" s="860" t="str">
        <f t="shared" si="71"/>
        <v>Year 5</v>
      </c>
    </row>
    <row r="1631" spans="1:2" x14ac:dyDescent="0.2">
      <c r="A1631" s="910">
        <f t="shared" si="72"/>
        <v>44344</v>
      </c>
      <c r="B1631" s="860" t="str">
        <f t="shared" si="71"/>
        <v>Year 5</v>
      </c>
    </row>
    <row r="1632" spans="1:2" x14ac:dyDescent="0.2">
      <c r="A1632" s="910">
        <f t="shared" si="72"/>
        <v>44345</v>
      </c>
      <c r="B1632" s="860" t="str">
        <f t="shared" si="71"/>
        <v>Year 5</v>
      </c>
    </row>
    <row r="1633" spans="1:2" x14ac:dyDescent="0.2">
      <c r="A1633" s="910">
        <f t="shared" si="72"/>
        <v>44346</v>
      </c>
      <c r="B1633" s="860" t="str">
        <f t="shared" si="71"/>
        <v>Year 5</v>
      </c>
    </row>
    <row r="1634" spans="1:2" x14ac:dyDescent="0.2">
      <c r="A1634" s="910">
        <f t="shared" si="72"/>
        <v>44347</v>
      </c>
      <c r="B1634" s="860" t="str">
        <f t="shared" si="71"/>
        <v>Year 5</v>
      </c>
    </row>
    <row r="1635" spans="1:2" x14ac:dyDescent="0.2">
      <c r="A1635" s="910">
        <f t="shared" si="72"/>
        <v>44348</v>
      </c>
      <c r="B1635" s="860" t="str">
        <f t="shared" si="71"/>
        <v>Year 5</v>
      </c>
    </row>
    <row r="1636" spans="1:2" x14ac:dyDescent="0.2">
      <c r="A1636" s="910">
        <f t="shared" si="72"/>
        <v>44349</v>
      </c>
      <c r="B1636" s="860" t="str">
        <f t="shared" si="71"/>
        <v>Year 5</v>
      </c>
    </row>
    <row r="1637" spans="1:2" x14ac:dyDescent="0.2">
      <c r="A1637" s="910">
        <f t="shared" si="72"/>
        <v>44350</v>
      </c>
      <c r="B1637" s="860" t="str">
        <f t="shared" si="71"/>
        <v>Year 5</v>
      </c>
    </row>
    <row r="1638" spans="1:2" x14ac:dyDescent="0.2">
      <c r="A1638" s="910">
        <f t="shared" si="72"/>
        <v>44351</v>
      </c>
      <c r="B1638" s="860" t="str">
        <f t="shared" si="71"/>
        <v>Year 5</v>
      </c>
    </row>
    <row r="1639" spans="1:2" x14ac:dyDescent="0.2">
      <c r="A1639" s="910">
        <f t="shared" si="72"/>
        <v>44352</v>
      </c>
      <c r="B1639" s="860" t="str">
        <f t="shared" si="71"/>
        <v>Year 5</v>
      </c>
    </row>
    <row r="1640" spans="1:2" x14ac:dyDescent="0.2">
      <c r="A1640" s="910">
        <f t="shared" si="72"/>
        <v>44353</v>
      </c>
      <c r="B1640" s="860" t="str">
        <f t="shared" si="71"/>
        <v>Year 5</v>
      </c>
    </row>
    <row r="1641" spans="1:2" x14ac:dyDescent="0.2">
      <c r="A1641" s="910">
        <f t="shared" si="72"/>
        <v>44354</v>
      </c>
      <c r="B1641" s="860" t="str">
        <f t="shared" si="71"/>
        <v>Year 5</v>
      </c>
    </row>
    <row r="1642" spans="1:2" x14ac:dyDescent="0.2">
      <c r="A1642" s="910">
        <f t="shared" si="72"/>
        <v>44355</v>
      </c>
      <c r="B1642" s="860" t="str">
        <f t="shared" si="71"/>
        <v>Year 5</v>
      </c>
    </row>
    <row r="1643" spans="1:2" x14ac:dyDescent="0.2">
      <c r="A1643" s="910">
        <f t="shared" si="72"/>
        <v>44356</v>
      </c>
      <c r="B1643" s="860" t="str">
        <f t="shared" si="71"/>
        <v>Year 5</v>
      </c>
    </row>
    <row r="1644" spans="1:2" x14ac:dyDescent="0.2">
      <c r="A1644" s="910">
        <f t="shared" si="72"/>
        <v>44357</v>
      </c>
      <c r="B1644" s="860" t="str">
        <f t="shared" si="71"/>
        <v>Year 5</v>
      </c>
    </row>
    <row r="1645" spans="1:2" x14ac:dyDescent="0.2">
      <c r="A1645" s="910">
        <f t="shared" si="72"/>
        <v>44358</v>
      </c>
      <c r="B1645" s="860" t="str">
        <f t="shared" si="71"/>
        <v>Year 5</v>
      </c>
    </row>
    <row r="1646" spans="1:2" x14ac:dyDescent="0.2">
      <c r="A1646" s="910">
        <f t="shared" si="72"/>
        <v>44359</v>
      </c>
      <c r="B1646" s="860" t="str">
        <f t="shared" si="71"/>
        <v>Year 5</v>
      </c>
    </row>
    <row r="1647" spans="1:2" x14ac:dyDescent="0.2">
      <c r="A1647" s="910">
        <f t="shared" si="72"/>
        <v>44360</v>
      </c>
      <c r="B1647" s="860" t="str">
        <f t="shared" si="71"/>
        <v>Year 5</v>
      </c>
    </row>
    <row r="1648" spans="1:2" x14ac:dyDescent="0.2">
      <c r="A1648" s="910">
        <f t="shared" si="72"/>
        <v>44361</v>
      </c>
      <c r="B1648" s="860" t="str">
        <f t="shared" si="71"/>
        <v>Year 5</v>
      </c>
    </row>
    <row r="1649" spans="1:2" x14ac:dyDescent="0.2">
      <c r="A1649" s="910">
        <f t="shared" si="72"/>
        <v>44362</v>
      </c>
      <c r="B1649" s="860" t="str">
        <f t="shared" si="71"/>
        <v>Year 5</v>
      </c>
    </row>
    <row r="1650" spans="1:2" x14ac:dyDescent="0.2">
      <c r="A1650" s="910">
        <f t="shared" si="72"/>
        <v>44363</v>
      </c>
      <c r="B1650" s="860" t="str">
        <f t="shared" si="71"/>
        <v>Year 5</v>
      </c>
    </row>
    <row r="1651" spans="1:2" x14ac:dyDescent="0.2">
      <c r="A1651" s="910">
        <f t="shared" si="72"/>
        <v>44364</v>
      </c>
      <c r="B1651" s="860" t="str">
        <f t="shared" si="71"/>
        <v>Year 5</v>
      </c>
    </row>
    <row r="1652" spans="1:2" x14ac:dyDescent="0.2">
      <c r="A1652" s="910">
        <f t="shared" si="72"/>
        <v>44365</v>
      </c>
      <c r="B1652" s="860" t="str">
        <f t="shared" si="71"/>
        <v>Year 5</v>
      </c>
    </row>
    <row r="1653" spans="1:2" x14ac:dyDescent="0.2">
      <c r="A1653" s="910">
        <f t="shared" si="72"/>
        <v>44366</v>
      </c>
      <c r="B1653" s="860" t="str">
        <f t="shared" si="71"/>
        <v>Year 5</v>
      </c>
    </row>
    <row r="1654" spans="1:2" x14ac:dyDescent="0.2">
      <c r="A1654" s="910">
        <f t="shared" si="72"/>
        <v>44367</v>
      </c>
      <c r="B1654" s="860" t="str">
        <f t="shared" si="71"/>
        <v>Year 5</v>
      </c>
    </row>
    <row r="1655" spans="1:2" x14ac:dyDescent="0.2">
      <c r="A1655" s="910">
        <f t="shared" si="72"/>
        <v>44368</v>
      </c>
      <c r="B1655" s="860" t="str">
        <f t="shared" si="71"/>
        <v>Year 5</v>
      </c>
    </row>
    <row r="1656" spans="1:2" x14ac:dyDescent="0.2">
      <c r="A1656" s="910">
        <f t="shared" si="72"/>
        <v>44369</v>
      </c>
      <c r="B1656" s="860" t="str">
        <f t="shared" si="71"/>
        <v>Year 5</v>
      </c>
    </row>
    <row r="1657" spans="1:2" x14ac:dyDescent="0.2">
      <c r="A1657" s="910">
        <f t="shared" si="72"/>
        <v>44370</v>
      </c>
      <c r="B1657" s="860" t="str">
        <f t="shared" si="71"/>
        <v>Year 5</v>
      </c>
    </row>
    <row r="1658" spans="1:2" x14ac:dyDescent="0.2">
      <c r="A1658" s="910">
        <f t="shared" si="72"/>
        <v>44371</v>
      </c>
      <c r="B1658" s="860" t="str">
        <f t="shared" si="71"/>
        <v>Year 5</v>
      </c>
    </row>
    <row r="1659" spans="1:2" x14ac:dyDescent="0.2">
      <c r="A1659" s="910">
        <f t="shared" si="72"/>
        <v>44372</v>
      </c>
      <c r="B1659" s="860" t="str">
        <f t="shared" si="71"/>
        <v>Year 5</v>
      </c>
    </row>
    <row r="1660" spans="1:2" x14ac:dyDescent="0.2">
      <c r="A1660" s="910">
        <f t="shared" si="72"/>
        <v>44373</v>
      </c>
      <c r="B1660" s="860" t="str">
        <f t="shared" si="71"/>
        <v>Year 5</v>
      </c>
    </row>
    <row r="1661" spans="1:2" x14ac:dyDescent="0.2">
      <c r="A1661" s="910">
        <f t="shared" si="72"/>
        <v>44374</v>
      </c>
      <c r="B1661" s="860" t="str">
        <f t="shared" si="71"/>
        <v>Year 5</v>
      </c>
    </row>
    <row r="1662" spans="1:2" x14ac:dyDescent="0.2">
      <c r="A1662" s="910">
        <f t="shared" si="72"/>
        <v>44375</v>
      </c>
      <c r="B1662" s="860" t="str">
        <f t="shared" si="71"/>
        <v>Year 5</v>
      </c>
    </row>
    <row r="1663" spans="1:2" x14ac:dyDescent="0.2">
      <c r="A1663" s="910">
        <f t="shared" si="72"/>
        <v>44376</v>
      </c>
      <c r="B1663" s="860" t="str">
        <f t="shared" si="71"/>
        <v>Year 5</v>
      </c>
    </row>
    <row r="1664" spans="1:2" x14ac:dyDescent="0.2">
      <c r="A1664" s="910">
        <f t="shared" si="72"/>
        <v>44377</v>
      </c>
      <c r="B1664" s="860" t="str">
        <f t="shared" si="71"/>
        <v>Year 5</v>
      </c>
    </row>
    <row r="1665" spans="1:2" x14ac:dyDescent="0.2">
      <c r="A1665" s="910">
        <f t="shared" si="72"/>
        <v>44378</v>
      </c>
      <c r="B1665" s="860" t="str">
        <f t="shared" si="71"/>
        <v>Year 5</v>
      </c>
    </row>
    <row r="1666" spans="1:2" x14ac:dyDescent="0.2">
      <c r="A1666" s="910">
        <f t="shared" si="72"/>
        <v>44379</v>
      </c>
      <c r="B1666" s="860" t="str">
        <f t="shared" si="71"/>
        <v>Year 5</v>
      </c>
    </row>
    <row r="1667" spans="1:2" x14ac:dyDescent="0.2">
      <c r="A1667" s="910">
        <f t="shared" si="72"/>
        <v>44380</v>
      </c>
      <c r="B1667" s="860" t="str">
        <f t="shared" si="71"/>
        <v>Year 5</v>
      </c>
    </row>
    <row r="1668" spans="1:2" x14ac:dyDescent="0.2">
      <c r="A1668" s="910">
        <f t="shared" si="72"/>
        <v>44381</v>
      </c>
      <c r="B1668" s="860" t="str">
        <f t="shared" si="71"/>
        <v>Year 5</v>
      </c>
    </row>
    <row r="1669" spans="1:2" x14ac:dyDescent="0.2">
      <c r="A1669" s="910">
        <f t="shared" si="72"/>
        <v>44382</v>
      </c>
      <c r="B1669" s="860" t="str">
        <f t="shared" si="71"/>
        <v>Year 5</v>
      </c>
    </row>
    <row r="1670" spans="1:2" x14ac:dyDescent="0.2">
      <c r="A1670" s="910">
        <f t="shared" si="72"/>
        <v>44383</v>
      </c>
      <c r="B1670" s="860" t="str">
        <f t="shared" si="71"/>
        <v>Year 5</v>
      </c>
    </row>
    <row r="1671" spans="1:2" x14ac:dyDescent="0.2">
      <c r="A1671" s="910">
        <f t="shared" si="72"/>
        <v>44384</v>
      </c>
      <c r="B1671" s="860" t="str">
        <f t="shared" si="71"/>
        <v>Year 5</v>
      </c>
    </row>
    <row r="1672" spans="1:2" x14ac:dyDescent="0.2">
      <c r="A1672" s="910">
        <f t="shared" si="72"/>
        <v>44385</v>
      </c>
      <c r="B1672" s="860" t="str">
        <f t="shared" si="71"/>
        <v>Year 5</v>
      </c>
    </row>
    <row r="1673" spans="1:2" x14ac:dyDescent="0.2">
      <c r="A1673" s="910">
        <f t="shared" si="72"/>
        <v>44386</v>
      </c>
      <c r="B1673" s="860" t="str">
        <f t="shared" si="71"/>
        <v>Year 5</v>
      </c>
    </row>
    <row r="1674" spans="1:2" x14ac:dyDescent="0.2">
      <c r="A1674" s="910">
        <f t="shared" si="72"/>
        <v>44387</v>
      </c>
      <c r="B1674" s="860" t="str">
        <f t="shared" si="71"/>
        <v>Year 5</v>
      </c>
    </row>
    <row r="1675" spans="1:2" x14ac:dyDescent="0.2">
      <c r="A1675" s="910">
        <f t="shared" si="72"/>
        <v>44388</v>
      </c>
      <c r="B1675" s="860" t="str">
        <f t="shared" si="71"/>
        <v>Year 5</v>
      </c>
    </row>
    <row r="1676" spans="1:2" x14ac:dyDescent="0.2">
      <c r="A1676" s="910">
        <f t="shared" si="72"/>
        <v>44389</v>
      </c>
      <c r="B1676" s="860" t="str">
        <f t="shared" si="71"/>
        <v>Year 5</v>
      </c>
    </row>
    <row r="1677" spans="1:2" x14ac:dyDescent="0.2">
      <c r="A1677" s="910">
        <f t="shared" si="72"/>
        <v>44390</v>
      </c>
      <c r="B1677" s="860" t="str">
        <f t="shared" si="71"/>
        <v>Year 5</v>
      </c>
    </row>
    <row r="1678" spans="1:2" x14ac:dyDescent="0.2">
      <c r="A1678" s="910">
        <f t="shared" si="72"/>
        <v>44391</v>
      </c>
      <c r="B1678" s="860" t="str">
        <f t="shared" si="71"/>
        <v>Year 5</v>
      </c>
    </row>
    <row r="1679" spans="1:2" x14ac:dyDescent="0.2">
      <c r="A1679" s="910">
        <f t="shared" si="72"/>
        <v>44392</v>
      </c>
      <c r="B1679" s="860" t="str">
        <f t="shared" si="71"/>
        <v>Year 5</v>
      </c>
    </row>
    <row r="1680" spans="1:2" x14ac:dyDescent="0.2">
      <c r="A1680" s="910">
        <f t="shared" si="72"/>
        <v>44393</v>
      </c>
      <c r="B1680" s="860" t="str">
        <f t="shared" si="71"/>
        <v>Year 5</v>
      </c>
    </row>
    <row r="1681" spans="1:2" x14ac:dyDescent="0.2">
      <c r="A1681" s="910">
        <f t="shared" si="72"/>
        <v>44394</v>
      </c>
      <c r="B1681" s="860" t="str">
        <f t="shared" si="71"/>
        <v>Year 5</v>
      </c>
    </row>
    <row r="1682" spans="1:2" x14ac:dyDescent="0.2">
      <c r="A1682" s="910">
        <f t="shared" si="72"/>
        <v>44395</v>
      </c>
      <c r="B1682" s="860" t="str">
        <f t="shared" si="71"/>
        <v>Year 5</v>
      </c>
    </row>
    <row r="1683" spans="1:2" x14ac:dyDescent="0.2">
      <c r="A1683" s="910">
        <f t="shared" si="72"/>
        <v>44396</v>
      </c>
      <c r="B1683" s="860" t="str">
        <f t="shared" si="71"/>
        <v>Year 5</v>
      </c>
    </row>
    <row r="1684" spans="1:2" x14ac:dyDescent="0.2">
      <c r="A1684" s="910">
        <f t="shared" si="72"/>
        <v>44397</v>
      </c>
      <c r="B1684" s="860" t="str">
        <f t="shared" si="71"/>
        <v>Year 5</v>
      </c>
    </row>
    <row r="1685" spans="1:2" x14ac:dyDescent="0.2">
      <c r="A1685" s="910">
        <f t="shared" si="72"/>
        <v>44398</v>
      </c>
      <c r="B1685" s="860" t="str">
        <f t="shared" si="71"/>
        <v>Year 5</v>
      </c>
    </row>
    <row r="1686" spans="1:2" x14ac:dyDescent="0.2">
      <c r="A1686" s="910">
        <f t="shared" si="72"/>
        <v>44399</v>
      </c>
      <c r="B1686" s="860" t="str">
        <f t="shared" si="71"/>
        <v>Year 5</v>
      </c>
    </row>
    <row r="1687" spans="1:2" x14ac:dyDescent="0.2">
      <c r="A1687" s="910">
        <f t="shared" si="72"/>
        <v>44400</v>
      </c>
      <c r="B1687" s="860" t="str">
        <f t="shared" si="71"/>
        <v>Year 5</v>
      </c>
    </row>
    <row r="1688" spans="1:2" x14ac:dyDescent="0.2">
      <c r="A1688" s="910">
        <f t="shared" si="72"/>
        <v>44401</v>
      </c>
      <c r="B1688" s="860" t="str">
        <f t="shared" ref="B1688:B1751" si="73">IF(AND(DAY(A1688)=DAY($B$8),MONTH(A1688)=MONTH($B$8),YEAR(A1688)-YEAR($B$8)&gt;-1),CONCATENATE("Year ",YEAR(A1688)-YEAR($B$8)+1),B1687)</f>
        <v>Year 5</v>
      </c>
    </row>
    <row r="1689" spans="1:2" x14ac:dyDescent="0.2">
      <c r="A1689" s="910">
        <f t="shared" ref="A1689:A1752" si="74">A1688+1</f>
        <v>44402</v>
      </c>
      <c r="B1689" s="860" t="str">
        <f t="shared" si="73"/>
        <v>Year 5</v>
      </c>
    </row>
    <row r="1690" spans="1:2" x14ac:dyDescent="0.2">
      <c r="A1690" s="910">
        <f t="shared" si="74"/>
        <v>44403</v>
      </c>
      <c r="B1690" s="860" t="str">
        <f t="shared" si="73"/>
        <v>Year 5</v>
      </c>
    </row>
    <row r="1691" spans="1:2" x14ac:dyDescent="0.2">
      <c r="A1691" s="910">
        <f t="shared" si="74"/>
        <v>44404</v>
      </c>
      <c r="B1691" s="860" t="str">
        <f t="shared" si="73"/>
        <v>Year 5</v>
      </c>
    </row>
    <row r="1692" spans="1:2" x14ac:dyDescent="0.2">
      <c r="A1692" s="910">
        <f t="shared" si="74"/>
        <v>44405</v>
      </c>
      <c r="B1692" s="860" t="str">
        <f t="shared" si="73"/>
        <v>Year 5</v>
      </c>
    </row>
    <row r="1693" spans="1:2" x14ac:dyDescent="0.2">
      <c r="A1693" s="910">
        <f t="shared" si="74"/>
        <v>44406</v>
      </c>
      <c r="B1693" s="860" t="str">
        <f t="shared" si="73"/>
        <v>Year 5</v>
      </c>
    </row>
    <row r="1694" spans="1:2" x14ac:dyDescent="0.2">
      <c r="A1694" s="910">
        <f t="shared" si="74"/>
        <v>44407</v>
      </c>
      <c r="B1694" s="860" t="str">
        <f t="shared" si="73"/>
        <v>Year 5</v>
      </c>
    </row>
    <row r="1695" spans="1:2" x14ac:dyDescent="0.2">
      <c r="A1695" s="910">
        <f t="shared" si="74"/>
        <v>44408</v>
      </c>
      <c r="B1695" s="860" t="str">
        <f t="shared" si="73"/>
        <v>Year 5</v>
      </c>
    </row>
    <row r="1696" spans="1:2" x14ac:dyDescent="0.2">
      <c r="A1696" s="910">
        <f t="shared" si="74"/>
        <v>44409</v>
      </c>
      <c r="B1696" s="860" t="str">
        <f t="shared" si="73"/>
        <v>Year 5</v>
      </c>
    </row>
    <row r="1697" spans="1:2" x14ac:dyDescent="0.2">
      <c r="A1697" s="910">
        <f t="shared" si="74"/>
        <v>44410</v>
      </c>
      <c r="B1697" s="860" t="str">
        <f t="shared" si="73"/>
        <v>Year 5</v>
      </c>
    </row>
    <row r="1698" spans="1:2" x14ac:dyDescent="0.2">
      <c r="A1698" s="910">
        <f t="shared" si="74"/>
        <v>44411</v>
      </c>
      <c r="B1698" s="860" t="str">
        <f t="shared" si="73"/>
        <v>Year 5</v>
      </c>
    </row>
    <row r="1699" spans="1:2" x14ac:dyDescent="0.2">
      <c r="A1699" s="910">
        <f t="shared" si="74"/>
        <v>44412</v>
      </c>
      <c r="B1699" s="860" t="str">
        <f t="shared" si="73"/>
        <v>Year 5</v>
      </c>
    </row>
    <row r="1700" spans="1:2" x14ac:dyDescent="0.2">
      <c r="A1700" s="910">
        <f t="shared" si="74"/>
        <v>44413</v>
      </c>
      <c r="B1700" s="860" t="str">
        <f t="shared" si="73"/>
        <v>Year 5</v>
      </c>
    </row>
    <row r="1701" spans="1:2" x14ac:dyDescent="0.2">
      <c r="A1701" s="910">
        <f t="shared" si="74"/>
        <v>44414</v>
      </c>
      <c r="B1701" s="860" t="str">
        <f t="shared" si="73"/>
        <v>Year 5</v>
      </c>
    </row>
    <row r="1702" spans="1:2" x14ac:dyDescent="0.2">
      <c r="A1702" s="910">
        <f t="shared" si="74"/>
        <v>44415</v>
      </c>
      <c r="B1702" s="860" t="str">
        <f t="shared" si="73"/>
        <v>Year 5</v>
      </c>
    </row>
    <row r="1703" spans="1:2" x14ac:dyDescent="0.2">
      <c r="A1703" s="910">
        <f t="shared" si="74"/>
        <v>44416</v>
      </c>
      <c r="B1703" s="860" t="str">
        <f t="shared" si="73"/>
        <v>Year 5</v>
      </c>
    </row>
    <row r="1704" spans="1:2" x14ac:dyDescent="0.2">
      <c r="A1704" s="910">
        <f t="shared" si="74"/>
        <v>44417</v>
      </c>
      <c r="B1704" s="860" t="str">
        <f t="shared" si="73"/>
        <v>Year 5</v>
      </c>
    </row>
    <row r="1705" spans="1:2" x14ac:dyDescent="0.2">
      <c r="A1705" s="910">
        <f t="shared" si="74"/>
        <v>44418</v>
      </c>
      <c r="B1705" s="860" t="str">
        <f t="shared" si="73"/>
        <v>Year 5</v>
      </c>
    </row>
    <row r="1706" spans="1:2" x14ac:dyDescent="0.2">
      <c r="A1706" s="910">
        <f t="shared" si="74"/>
        <v>44419</v>
      </c>
      <c r="B1706" s="860" t="str">
        <f t="shared" si="73"/>
        <v>Year 5</v>
      </c>
    </row>
    <row r="1707" spans="1:2" x14ac:dyDescent="0.2">
      <c r="A1707" s="910">
        <f t="shared" si="74"/>
        <v>44420</v>
      </c>
      <c r="B1707" s="860" t="str">
        <f t="shared" si="73"/>
        <v>Year 5</v>
      </c>
    </row>
    <row r="1708" spans="1:2" x14ac:dyDescent="0.2">
      <c r="A1708" s="910">
        <f t="shared" si="74"/>
        <v>44421</v>
      </c>
      <c r="B1708" s="860" t="str">
        <f t="shared" si="73"/>
        <v>Year 5</v>
      </c>
    </row>
    <row r="1709" spans="1:2" x14ac:dyDescent="0.2">
      <c r="A1709" s="910">
        <f t="shared" si="74"/>
        <v>44422</v>
      </c>
      <c r="B1709" s="860" t="str">
        <f t="shared" si="73"/>
        <v>Year 5</v>
      </c>
    </row>
    <row r="1710" spans="1:2" x14ac:dyDescent="0.2">
      <c r="A1710" s="910">
        <f t="shared" si="74"/>
        <v>44423</v>
      </c>
      <c r="B1710" s="860" t="str">
        <f t="shared" si="73"/>
        <v>Year 5</v>
      </c>
    </row>
    <row r="1711" spans="1:2" x14ac:dyDescent="0.2">
      <c r="A1711" s="910">
        <f t="shared" si="74"/>
        <v>44424</v>
      </c>
      <c r="B1711" s="860" t="str">
        <f t="shared" si="73"/>
        <v>Year 5</v>
      </c>
    </row>
    <row r="1712" spans="1:2" x14ac:dyDescent="0.2">
      <c r="A1712" s="910">
        <f t="shared" si="74"/>
        <v>44425</v>
      </c>
      <c r="B1712" s="860" t="str">
        <f t="shared" si="73"/>
        <v>Year 5</v>
      </c>
    </row>
    <row r="1713" spans="1:2" x14ac:dyDescent="0.2">
      <c r="A1713" s="910">
        <f t="shared" si="74"/>
        <v>44426</v>
      </c>
      <c r="B1713" s="860" t="str">
        <f t="shared" si="73"/>
        <v>Year 5</v>
      </c>
    </row>
    <row r="1714" spans="1:2" x14ac:dyDescent="0.2">
      <c r="A1714" s="910">
        <f t="shared" si="74"/>
        <v>44427</v>
      </c>
      <c r="B1714" s="860" t="str">
        <f t="shared" si="73"/>
        <v>Year 5</v>
      </c>
    </row>
    <row r="1715" spans="1:2" x14ac:dyDescent="0.2">
      <c r="A1715" s="910">
        <f t="shared" si="74"/>
        <v>44428</v>
      </c>
      <c r="B1715" s="860" t="str">
        <f t="shared" si="73"/>
        <v>Year 5</v>
      </c>
    </row>
    <row r="1716" spans="1:2" x14ac:dyDescent="0.2">
      <c r="A1716" s="910">
        <f t="shared" si="74"/>
        <v>44429</v>
      </c>
      <c r="B1716" s="860" t="str">
        <f t="shared" si="73"/>
        <v>Year 5</v>
      </c>
    </row>
    <row r="1717" spans="1:2" x14ac:dyDescent="0.2">
      <c r="A1717" s="910">
        <f t="shared" si="74"/>
        <v>44430</v>
      </c>
      <c r="B1717" s="860" t="str">
        <f t="shared" si="73"/>
        <v>Year 5</v>
      </c>
    </row>
    <row r="1718" spans="1:2" x14ac:dyDescent="0.2">
      <c r="A1718" s="910">
        <f t="shared" si="74"/>
        <v>44431</v>
      </c>
      <c r="B1718" s="860" t="str">
        <f t="shared" si="73"/>
        <v>Year 5</v>
      </c>
    </row>
    <row r="1719" spans="1:2" x14ac:dyDescent="0.2">
      <c r="A1719" s="910">
        <f t="shared" si="74"/>
        <v>44432</v>
      </c>
      <c r="B1719" s="860" t="str">
        <f t="shared" si="73"/>
        <v>Year 5</v>
      </c>
    </row>
    <row r="1720" spans="1:2" x14ac:dyDescent="0.2">
      <c r="A1720" s="910">
        <f t="shared" si="74"/>
        <v>44433</v>
      </c>
      <c r="B1720" s="860" t="str">
        <f t="shared" si="73"/>
        <v>Year 5</v>
      </c>
    </row>
    <row r="1721" spans="1:2" x14ac:dyDescent="0.2">
      <c r="A1721" s="910">
        <f t="shared" si="74"/>
        <v>44434</v>
      </c>
      <c r="B1721" s="860" t="str">
        <f t="shared" si="73"/>
        <v>Year 5</v>
      </c>
    </row>
    <row r="1722" spans="1:2" x14ac:dyDescent="0.2">
      <c r="A1722" s="910">
        <f t="shared" si="74"/>
        <v>44435</v>
      </c>
      <c r="B1722" s="860" t="str">
        <f t="shared" si="73"/>
        <v>Year 5</v>
      </c>
    </row>
    <row r="1723" spans="1:2" x14ac:dyDescent="0.2">
      <c r="A1723" s="910">
        <f t="shared" si="74"/>
        <v>44436</v>
      </c>
      <c r="B1723" s="860" t="str">
        <f t="shared" si="73"/>
        <v>Year 5</v>
      </c>
    </row>
    <row r="1724" spans="1:2" x14ac:dyDescent="0.2">
      <c r="A1724" s="910">
        <f t="shared" si="74"/>
        <v>44437</v>
      </c>
      <c r="B1724" s="860" t="str">
        <f t="shared" si="73"/>
        <v>Year 5</v>
      </c>
    </row>
    <row r="1725" spans="1:2" x14ac:dyDescent="0.2">
      <c r="A1725" s="910">
        <f t="shared" si="74"/>
        <v>44438</v>
      </c>
      <c r="B1725" s="860" t="str">
        <f t="shared" si="73"/>
        <v>Year 5</v>
      </c>
    </row>
    <row r="1726" spans="1:2" x14ac:dyDescent="0.2">
      <c r="A1726" s="910">
        <f t="shared" si="74"/>
        <v>44439</v>
      </c>
      <c r="B1726" s="860" t="str">
        <f t="shared" si="73"/>
        <v>Year 5</v>
      </c>
    </row>
    <row r="1727" spans="1:2" x14ac:dyDescent="0.2">
      <c r="A1727" s="910">
        <f t="shared" si="74"/>
        <v>44440</v>
      </c>
      <c r="B1727" s="860" t="str">
        <f t="shared" si="73"/>
        <v>Year 5</v>
      </c>
    </row>
    <row r="1728" spans="1:2" x14ac:dyDescent="0.2">
      <c r="A1728" s="910">
        <f t="shared" si="74"/>
        <v>44441</v>
      </c>
      <c r="B1728" s="860" t="str">
        <f t="shared" si="73"/>
        <v>Year 5</v>
      </c>
    </row>
    <row r="1729" spans="1:2" x14ac:dyDescent="0.2">
      <c r="A1729" s="910">
        <f t="shared" si="74"/>
        <v>44442</v>
      </c>
      <c r="B1729" s="860" t="str">
        <f t="shared" si="73"/>
        <v>Year 5</v>
      </c>
    </row>
    <row r="1730" spans="1:2" x14ac:dyDescent="0.2">
      <c r="A1730" s="910">
        <f t="shared" si="74"/>
        <v>44443</v>
      </c>
      <c r="B1730" s="860" t="str">
        <f t="shared" si="73"/>
        <v>Year 5</v>
      </c>
    </row>
    <row r="1731" spans="1:2" x14ac:dyDescent="0.2">
      <c r="A1731" s="910">
        <f t="shared" si="74"/>
        <v>44444</v>
      </c>
      <c r="B1731" s="860" t="str">
        <f t="shared" si="73"/>
        <v>Year 5</v>
      </c>
    </row>
    <row r="1732" spans="1:2" x14ac:dyDescent="0.2">
      <c r="A1732" s="910">
        <f t="shared" si="74"/>
        <v>44445</v>
      </c>
      <c r="B1732" s="860" t="str">
        <f t="shared" si="73"/>
        <v>Year 5</v>
      </c>
    </row>
    <row r="1733" spans="1:2" x14ac:dyDescent="0.2">
      <c r="A1733" s="910">
        <f t="shared" si="74"/>
        <v>44446</v>
      </c>
      <c r="B1733" s="860" t="str">
        <f t="shared" si="73"/>
        <v>Year 5</v>
      </c>
    </row>
    <row r="1734" spans="1:2" x14ac:dyDescent="0.2">
      <c r="A1734" s="910">
        <f t="shared" si="74"/>
        <v>44447</v>
      </c>
      <c r="B1734" s="860" t="str">
        <f t="shared" si="73"/>
        <v>Year 5</v>
      </c>
    </row>
    <row r="1735" spans="1:2" x14ac:dyDescent="0.2">
      <c r="A1735" s="910">
        <f t="shared" si="74"/>
        <v>44448</v>
      </c>
      <c r="B1735" s="860" t="str">
        <f t="shared" si="73"/>
        <v>Year 5</v>
      </c>
    </row>
    <row r="1736" spans="1:2" x14ac:dyDescent="0.2">
      <c r="A1736" s="910">
        <f t="shared" si="74"/>
        <v>44449</v>
      </c>
      <c r="B1736" s="860" t="str">
        <f t="shared" si="73"/>
        <v>Year 5</v>
      </c>
    </row>
    <row r="1737" spans="1:2" x14ac:dyDescent="0.2">
      <c r="A1737" s="910">
        <f t="shared" si="74"/>
        <v>44450</v>
      </c>
      <c r="B1737" s="860" t="str">
        <f t="shared" si="73"/>
        <v>Year 5</v>
      </c>
    </row>
    <row r="1738" spans="1:2" x14ac:dyDescent="0.2">
      <c r="A1738" s="910">
        <f t="shared" si="74"/>
        <v>44451</v>
      </c>
      <c r="B1738" s="860" t="str">
        <f t="shared" si="73"/>
        <v>Year 5</v>
      </c>
    </row>
    <row r="1739" spans="1:2" x14ac:dyDescent="0.2">
      <c r="A1739" s="910">
        <f t="shared" si="74"/>
        <v>44452</v>
      </c>
      <c r="B1739" s="860" t="str">
        <f t="shared" si="73"/>
        <v>Year 5</v>
      </c>
    </row>
    <row r="1740" spans="1:2" x14ac:dyDescent="0.2">
      <c r="A1740" s="910">
        <f t="shared" si="74"/>
        <v>44453</v>
      </c>
      <c r="B1740" s="860" t="str">
        <f t="shared" si="73"/>
        <v>Year 5</v>
      </c>
    </row>
    <row r="1741" spans="1:2" x14ac:dyDescent="0.2">
      <c r="A1741" s="910">
        <f t="shared" si="74"/>
        <v>44454</v>
      </c>
      <c r="B1741" s="860" t="str">
        <f t="shared" si="73"/>
        <v>Year 5</v>
      </c>
    </row>
    <row r="1742" spans="1:2" x14ac:dyDescent="0.2">
      <c r="A1742" s="910">
        <f t="shared" si="74"/>
        <v>44455</v>
      </c>
      <c r="B1742" s="860" t="str">
        <f t="shared" si="73"/>
        <v>Year 5</v>
      </c>
    </row>
    <row r="1743" spans="1:2" x14ac:dyDescent="0.2">
      <c r="A1743" s="910">
        <f t="shared" si="74"/>
        <v>44456</v>
      </c>
      <c r="B1743" s="860" t="str">
        <f t="shared" si="73"/>
        <v>Year 5</v>
      </c>
    </row>
    <row r="1744" spans="1:2" x14ac:dyDescent="0.2">
      <c r="A1744" s="910">
        <f t="shared" si="74"/>
        <v>44457</v>
      </c>
      <c r="B1744" s="860" t="str">
        <f t="shared" si="73"/>
        <v>Year 5</v>
      </c>
    </row>
    <row r="1745" spans="1:2" x14ac:dyDescent="0.2">
      <c r="A1745" s="910">
        <f t="shared" si="74"/>
        <v>44458</v>
      </c>
      <c r="B1745" s="860" t="str">
        <f t="shared" si="73"/>
        <v>Year 5</v>
      </c>
    </row>
    <row r="1746" spans="1:2" x14ac:dyDescent="0.2">
      <c r="A1746" s="910">
        <f t="shared" si="74"/>
        <v>44459</v>
      </c>
      <c r="B1746" s="860" t="str">
        <f t="shared" si="73"/>
        <v>Year 5</v>
      </c>
    </row>
    <row r="1747" spans="1:2" x14ac:dyDescent="0.2">
      <c r="A1747" s="910">
        <f t="shared" si="74"/>
        <v>44460</v>
      </c>
      <c r="B1747" s="860" t="str">
        <f t="shared" si="73"/>
        <v>Year 5</v>
      </c>
    </row>
    <row r="1748" spans="1:2" x14ac:dyDescent="0.2">
      <c r="A1748" s="910">
        <f t="shared" si="74"/>
        <v>44461</v>
      </c>
      <c r="B1748" s="860" t="str">
        <f t="shared" si="73"/>
        <v>Year 5</v>
      </c>
    </row>
    <row r="1749" spans="1:2" x14ac:dyDescent="0.2">
      <c r="A1749" s="910">
        <f t="shared" si="74"/>
        <v>44462</v>
      </c>
      <c r="B1749" s="860" t="str">
        <f t="shared" si="73"/>
        <v>Year 5</v>
      </c>
    </row>
    <row r="1750" spans="1:2" x14ac:dyDescent="0.2">
      <c r="A1750" s="910">
        <f t="shared" si="74"/>
        <v>44463</v>
      </c>
      <c r="B1750" s="860" t="str">
        <f t="shared" si="73"/>
        <v>Year 5</v>
      </c>
    </row>
    <row r="1751" spans="1:2" x14ac:dyDescent="0.2">
      <c r="A1751" s="910">
        <f t="shared" si="74"/>
        <v>44464</v>
      </c>
      <c r="B1751" s="860" t="str">
        <f t="shared" si="73"/>
        <v>Year 5</v>
      </c>
    </row>
    <row r="1752" spans="1:2" x14ac:dyDescent="0.2">
      <c r="A1752" s="910">
        <f t="shared" si="74"/>
        <v>44465</v>
      </c>
      <c r="B1752" s="860" t="str">
        <f t="shared" ref="B1752:B1815" si="75">IF(AND(DAY(A1752)=DAY($B$8),MONTH(A1752)=MONTH($B$8),YEAR(A1752)-YEAR($B$8)&gt;-1),CONCATENATE("Year ",YEAR(A1752)-YEAR($B$8)+1),B1751)</f>
        <v>Year 5</v>
      </c>
    </row>
    <row r="1753" spans="1:2" x14ac:dyDescent="0.2">
      <c r="A1753" s="910">
        <f t="shared" ref="A1753:A1816" si="76">A1752+1</f>
        <v>44466</v>
      </c>
      <c r="B1753" s="860" t="str">
        <f t="shared" si="75"/>
        <v>Year 5</v>
      </c>
    </row>
    <row r="1754" spans="1:2" x14ac:dyDescent="0.2">
      <c r="A1754" s="910">
        <f t="shared" si="76"/>
        <v>44467</v>
      </c>
      <c r="B1754" s="860" t="str">
        <f t="shared" si="75"/>
        <v>Year 5</v>
      </c>
    </row>
    <row r="1755" spans="1:2" x14ac:dyDescent="0.2">
      <c r="A1755" s="910">
        <f t="shared" si="76"/>
        <v>44468</v>
      </c>
      <c r="B1755" s="860" t="str">
        <f t="shared" si="75"/>
        <v>Year 5</v>
      </c>
    </row>
    <row r="1756" spans="1:2" x14ac:dyDescent="0.2">
      <c r="A1756" s="910">
        <f t="shared" si="76"/>
        <v>44469</v>
      </c>
      <c r="B1756" s="860" t="str">
        <f t="shared" si="75"/>
        <v>Year 5</v>
      </c>
    </row>
    <row r="1757" spans="1:2" x14ac:dyDescent="0.2">
      <c r="A1757" s="910">
        <f t="shared" si="76"/>
        <v>44470</v>
      </c>
      <c r="B1757" s="860" t="str">
        <f t="shared" si="75"/>
        <v>Year 5</v>
      </c>
    </row>
    <row r="1758" spans="1:2" x14ac:dyDescent="0.2">
      <c r="A1758" s="910">
        <f t="shared" si="76"/>
        <v>44471</v>
      </c>
      <c r="B1758" s="860" t="str">
        <f t="shared" si="75"/>
        <v>Year 5</v>
      </c>
    </row>
    <row r="1759" spans="1:2" x14ac:dyDescent="0.2">
      <c r="A1759" s="910">
        <f t="shared" si="76"/>
        <v>44472</v>
      </c>
      <c r="B1759" s="860" t="str">
        <f t="shared" si="75"/>
        <v>Year 5</v>
      </c>
    </row>
    <row r="1760" spans="1:2" x14ac:dyDescent="0.2">
      <c r="A1760" s="910">
        <f t="shared" si="76"/>
        <v>44473</v>
      </c>
      <c r="B1760" s="860" t="str">
        <f t="shared" si="75"/>
        <v>Year 5</v>
      </c>
    </row>
    <row r="1761" spans="1:2" x14ac:dyDescent="0.2">
      <c r="A1761" s="910">
        <f t="shared" si="76"/>
        <v>44474</v>
      </c>
      <c r="B1761" s="860" t="str">
        <f t="shared" si="75"/>
        <v>Year 5</v>
      </c>
    </row>
    <row r="1762" spans="1:2" x14ac:dyDescent="0.2">
      <c r="A1762" s="910">
        <f t="shared" si="76"/>
        <v>44475</v>
      </c>
      <c r="B1762" s="860" t="str">
        <f t="shared" si="75"/>
        <v>Year 5</v>
      </c>
    </row>
    <row r="1763" spans="1:2" x14ac:dyDescent="0.2">
      <c r="A1763" s="910">
        <f t="shared" si="76"/>
        <v>44476</v>
      </c>
      <c r="B1763" s="860" t="str">
        <f t="shared" si="75"/>
        <v>Year 5</v>
      </c>
    </row>
    <row r="1764" spans="1:2" x14ac:dyDescent="0.2">
      <c r="A1764" s="910">
        <f t="shared" si="76"/>
        <v>44477</v>
      </c>
      <c r="B1764" s="860" t="str">
        <f t="shared" si="75"/>
        <v>Year 5</v>
      </c>
    </row>
    <row r="1765" spans="1:2" x14ac:dyDescent="0.2">
      <c r="A1765" s="910">
        <f t="shared" si="76"/>
        <v>44478</v>
      </c>
      <c r="B1765" s="860" t="str">
        <f t="shared" si="75"/>
        <v>Year 5</v>
      </c>
    </row>
    <row r="1766" spans="1:2" x14ac:dyDescent="0.2">
      <c r="A1766" s="910">
        <f t="shared" si="76"/>
        <v>44479</v>
      </c>
      <c r="B1766" s="860" t="str">
        <f t="shared" si="75"/>
        <v>Year 5</v>
      </c>
    </row>
    <row r="1767" spans="1:2" x14ac:dyDescent="0.2">
      <c r="A1767" s="910">
        <f t="shared" si="76"/>
        <v>44480</v>
      </c>
      <c r="B1767" s="860" t="str">
        <f t="shared" si="75"/>
        <v>Year 5</v>
      </c>
    </row>
    <row r="1768" spans="1:2" x14ac:dyDescent="0.2">
      <c r="A1768" s="910">
        <f t="shared" si="76"/>
        <v>44481</v>
      </c>
      <c r="B1768" s="860" t="str">
        <f t="shared" si="75"/>
        <v>Year 5</v>
      </c>
    </row>
    <row r="1769" spans="1:2" x14ac:dyDescent="0.2">
      <c r="A1769" s="910">
        <f t="shared" si="76"/>
        <v>44482</v>
      </c>
      <c r="B1769" s="860" t="str">
        <f t="shared" si="75"/>
        <v>Year 5</v>
      </c>
    </row>
    <row r="1770" spans="1:2" x14ac:dyDescent="0.2">
      <c r="A1770" s="910">
        <f t="shared" si="76"/>
        <v>44483</v>
      </c>
      <c r="B1770" s="860" t="str">
        <f t="shared" si="75"/>
        <v>Year 5</v>
      </c>
    </row>
    <row r="1771" spans="1:2" x14ac:dyDescent="0.2">
      <c r="A1771" s="910">
        <f t="shared" si="76"/>
        <v>44484</v>
      </c>
      <c r="B1771" s="860" t="str">
        <f t="shared" si="75"/>
        <v>Year 5</v>
      </c>
    </row>
    <row r="1772" spans="1:2" x14ac:dyDescent="0.2">
      <c r="A1772" s="910">
        <f t="shared" si="76"/>
        <v>44485</v>
      </c>
      <c r="B1772" s="860" t="str">
        <f t="shared" si="75"/>
        <v>Year 5</v>
      </c>
    </row>
    <row r="1773" spans="1:2" x14ac:dyDescent="0.2">
      <c r="A1773" s="910">
        <f t="shared" si="76"/>
        <v>44486</v>
      </c>
      <c r="B1773" s="860" t="str">
        <f t="shared" si="75"/>
        <v>Year 5</v>
      </c>
    </row>
    <row r="1774" spans="1:2" x14ac:dyDescent="0.2">
      <c r="A1774" s="910">
        <f t="shared" si="76"/>
        <v>44487</v>
      </c>
      <c r="B1774" s="860" t="str">
        <f t="shared" si="75"/>
        <v>Year 5</v>
      </c>
    </row>
    <row r="1775" spans="1:2" x14ac:dyDescent="0.2">
      <c r="A1775" s="910">
        <f t="shared" si="76"/>
        <v>44488</v>
      </c>
      <c r="B1775" s="860" t="str">
        <f t="shared" si="75"/>
        <v>Year 5</v>
      </c>
    </row>
    <row r="1776" spans="1:2" x14ac:dyDescent="0.2">
      <c r="A1776" s="910">
        <f t="shared" si="76"/>
        <v>44489</v>
      </c>
      <c r="B1776" s="860" t="str">
        <f t="shared" si="75"/>
        <v>Year 5</v>
      </c>
    </row>
    <row r="1777" spans="1:2" x14ac:dyDescent="0.2">
      <c r="A1777" s="910">
        <f t="shared" si="76"/>
        <v>44490</v>
      </c>
      <c r="B1777" s="860" t="str">
        <f t="shared" si="75"/>
        <v>Year 5</v>
      </c>
    </row>
    <row r="1778" spans="1:2" x14ac:dyDescent="0.2">
      <c r="A1778" s="910">
        <f t="shared" si="76"/>
        <v>44491</v>
      </c>
      <c r="B1778" s="860" t="str">
        <f t="shared" si="75"/>
        <v>Year 5</v>
      </c>
    </row>
    <row r="1779" spans="1:2" x14ac:dyDescent="0.2">
      <c r="A1779" s="910">
        <f t="shared" si="76"/>
        <v>44492</v>
      </c>
      <c r="B1779" s="860" t="str">
        <f t="shared" si="75"/>
        <v>Year 5</v>
      </c>
    </row>
    <row r="1780" spans="1:2" x14ac:dyDescent="0.2">
      <c r="A1780" s="910">
        <f t="shared" si="76"/>
        <v>44493</v>
      </c>
      <c r="B1780" s="860" t="str">
        <f t="shared" si="75"/>
        <v>Year 5</v>
      </c>
    </row>
    <row r="1781" spans="1:2" x14ac:dyDescent="0.2">
      <c r="A1781" s="910">
        <f t="shared" si="76"/>
        <v>44494</v>
      </c>
      <c r="B1781" s="860" t="str">
        <f t="shared" si="75"/>
        <v>Year 5</v>
      </c>
    </row>
    <row r="1782" spans="1:2" x14ac:dyDescent="0.2">
      <c r="A1782" s="910">
        <f t="shared" si="76"/>
        <v>44495</v>
      </c>
      <c r="B1782" s="860" t="str">
        <f t="shared" si="75"/>
        <v>Year 5</v>
      </c>
    </row>
    <row r="1783" spans="1:2" x14ac:dyDescent="0.2">
      <c r="A1783" s="910">
        <f t="shared" si="76"/>
        <v>44496</v>
      </c>
      <c r="B1783" s="860" t="str">
        <f t="shared" si="75"/>
        <v>Year 5</v>
      </c>
    </row>
    <row r="1784" spans="1:2" x14ac:dyDescent="0.2">
      <c r="A1784" s="910">
        <f t="shared" si="76"/>
        <v>44497</v>
      </c>
      <c r="B1784" s="860" t="str">
        <f t="shared" si="75"/>
        <v>Year 5</v>
      </c>
    </row>
    <row r="1785" spans="1:2" x14ac:dyDescent="0.2">
      <c r="A1785" s="910">
        <f t="shared" si="76"/>
        <v>44498</v>
      </c>
      <c r="B1785" s="860" t="str">
        <f t="shared" si="75"/>
        <v>Year 5</v>
      </c>
    </row>
    <row r="1786" spans="1:2" x14ac:dyDescent="0.2">
      <c r="A1786" s="910">
        <f t="shared" si="76"/>
        <v>44499</v>
      </c>
      <c r="B1786" s="860" t="str">
        <f t="shared" si="75"/>
        <v>Year 5</v>
      </c>
    </row>
    <row r="1787" spans="1:2" x14ac:dyDescent="0.2">
      <c r="A1787" s="910">
        <f t="shared" si="76"/>
        <v>44500</v>
      </c>
      <c r="B1787" s="860" t="str">
        <f t="shared" si="75"/>
        <v>Year 5</v>
      </c>
    </row>
    <row r="1788" spans="1:2" x14ac:dyDescent="0.2">
      <c r="A1788" s="910">
        <f t="shared" si="76"/>
        <v>44501</v>
      </c>
      <c r="B1788" s="860" t="str">
        <f t="shared" si="75"/>
        <v>Year 5</v>
      </c>
    </row>
    <row r="1789" spans="1:2" x14ac:dyDescent="0.2">
      <c r="A1789" s="910">
        <f t="shared" si="76"/>
        <v>44502</v>
      </c>
      <c r="B1789" s="860" t="str">
        <f t="shared" si="75"/>
        <v>Year 5</v>
      </c>
    </row>
    <row r="1790" spans="1:2" x14ac:dyDescent="0.2">
      <c r="A1790" s="910">
        <f t="shared" si="76"/>
        <v>44503</v>
      </c>
      <c r="B1790" s="860" t="str">
        <f t="shared" si="75"/>
        <v>Year 5</v>
      </c>
    </row>
    <row r="1791" spans="1:2" x14ac:dyDescent="0.2">
      <c r="A1791" s="910">
        <f t="shared" si="76"/>
        <v>44504</v>
      </c>
      <c r="B1791" s="860" t="str">
        <f t="shared" si="75"/>
        <v>Year 5</v>
      </c>
    </row>
    <row r="1792" spans="1:2" x14ac:dyDescent="0.2">
      <c r="A1792" s="910">
        <f t="shared" si="76"/>
        <v>44505</v>
      </c>
      <c r="B1792" s="860" t="str">
        <f t="shared" si="75"/>
        <v>Year 5</v>
      </c>
    </row>
    <row r="1793" spans="1:2" x14ac:dyDescent="0.2">
      <c r="A1793" s="910">
        <f t="shared" si="76"/>
        <v>44506</v>
      </c>
      <c r="B1793" s="860" t="str">
        <f t="shared" si="75"/>
        <v>Year 5</v>
      </c>
    </row>
    <row r="1794" spans="1:2" x14ac:dyDescent="0.2">
      <c r="A1794" s="910">
        <f t="shared" si="76"/>
        <v>44507</v>
      </c>
      <c r="B1794" s="860" t="str">
        <f t="shared" si="75"/>
        <v>Year 5</v>
      </c>
    </row>
    <row r="1795" spans="1:2" x14ac:dyDescent="0.2">
      <c r="A1795" s="910">
        <f t="shared" si="76"/>
        <v>44508</v>
      </c>
      <c r="B1795" s="860" t="str">
        <f t="shared" si="75"/>
        <v>Year 5</v>
      </c>
    </row>
    <row r="1796" spans="1:2" x14ac:dyDescent="0.2">
      <c r="A1796" s="910">
        <f t="shared" si="76"/>
        <v>44509</v>
      </c>
      <c r="B1796" s="860" t="str">
        <f t="shared" si="75"/>
        <v>Year 5</v>
      </c>
    </row>
    <row r="1797" spans="1:2" x14ac:dyDescent="0.2">
      <c r="A1797" s="910">
        <f t="shared" si="76"/>
        <v>44510</v>
      </c>
      <c r="B1797" s="860" t="str">
        <f t="shared" si="75"/>
        <v>Year 5</v>
      </c>
    </row>
    <row r="1798" spans="1:2" x14ac:dyDescent="0.2">
      <c r="A1798" s="910">
        <f t="shared" si="76"/>
        <v>44511</v>
      </c>
      <c r="B1798" s="860" t="str">
        <f t="shared" si="75"/>
        <v>Year 5</v>
      </c>
    </row>
    <row r="1799" spans="1:2" x14ac:dyDescent="0.2">
      <c r="A1799" s="910">
        <f t="shared" si="76"/>
        <v>44512</v>
      </c>
      <c r="B1799" s="860" t="str">
        <f t="shared" si="75"/>
        <v>Year 5</v>
      </c>
    </row>
    <row r="1800" spans="1:2" x14ac:dyDescent="0.2">
      <c r="A1800" s="910">
        <f t="shared" si="76"/>
        <v>44513</v>
      </c>
      <c r="B1800" s="860" t="str">
        <f t="shared" si="75"/>
        <v>Year 5</v>
      </c>
    </row>
    <row r="1801" spans="1:2" x14ac:dyDescent="0.2">
      <c r="A1801" s="910">
        <f t="shared" si="76"/>
        <v>44514</v>
      </c>
      <c r="B1801" s="860" t="str">
        <f t="shared" si="75"/>
        <v>Year 5</v>
      </c>
    </row>
    <row r="1802" spans="1:2" x14ac:dyDescent="0.2">
      <c r="A1802" s="910">
        <f t="shared" si="76"/>
        <v>44515</v>
      </c>
      <c r="B1802" s="860" t="str">
        <f t="shared" si="75"/>
        <v>Year 5</v>
      </c>
    </row>
    <row r="1803" spans="1:2" x14ac:dyDescent="0.2">
      <c r="A1803" s="910">
        <f t="shared" si="76"/>
        <v>44516</v>
      </c>
      <c r="B1803" s="860" t="str">
        <f t="shared" si="75"/>
        <v>Year 5</v>
      </c>
    </row>
    <row r="1804" spans="1:2" x14ac:dyDescent="0.2">
      <c r="A1804" s="910">
        <f t="shared" si="76"/>
        <v>44517</v>
      </c>
      <c r="B1804" s="860" t="str">
        <f t="shared" si="75"/>
        <v>Year 5</v>
      </c>
    </row>
    <row r="1805" spans="1:2" x14ac:dyDescent="0.2">
      <c r="A1805" s="910">
        <f t="shared" si="76"/>
        <v>44518</v>
      </c>
      <c r="B1805" s="860" t="str">
        <f t="shared" si="75"/>
        <v>Year 5</v>
      </c>
    </row>
    <row r="1806" spans="1:2" x14ac:dyDescent="0.2">
      <c r="A1806" s="910">
        <f t="shared" si="76"/>
        <v>44519</v>
      </c>
      <c r="B1806" s="860" t="str">
        <f t="shared" si="75"/>
        <v>Year 5</v>
      </c>
    </row>
    <row r="1807" spans="1:2" x14ac:dyDescent="0.2">
      <c r="A1807" s="910">
        <f t="shared" si="76"/>
        <v>44520</v>
      </c>
      <c r="B1807" s="860" t="str">
        <f t="shared" si="75"/>
        <v>Year 5</v>
      </c>
    </row>
    <row r="1808" spans="1:2" x14ac:dyDescent="0.2">
      <c r="A1808" s="910">
        <f t="shared" si="76"/>
        <v>44521</v>
      </c>
      <c r="B1808" s="860" t="str">
        <f t="shared" si="75"/>
        <v>Year 5</v>
      </c>
    </row>
    <row r="1809" spans="1:2" x14ac:dyDescent="0.2">
      <c r="A1809" s="910">
        <f t="shared" si="76"/>
        <v>44522</v>
      </c>
      <c r="B1809" s="860" t="str">
        <f t="shared" si="75"/>
        <v>Year 5</v>
      </c>
    </row>
    <row r="1810" spans="1:2" x14ac:dyDescent="0.2">
      <c r="A1810" s="910">
        <f t="shared" si="76"/>
        <v>44523</v>
      </c>
      <c r="B1810" s="860" t="str">
        <f t="shared" si="75"/>
        <v>Year 5</v>
      </c>
    </row>
    <row r="1811" spans="1:2" x14ac:dyDescent="0.2">
      <c r="A1811" s="910">
        <f t="shared" si="76"/>
        <v>44524</v>
      </c>
      <c r="B1811" s="860" t="str">
        <f t="shared" si="75"/>
        <v>Year 5</v>
      </c>
    </row>
    <row r="1812" spans="1:2" x14ac:dyDescent="0.2">
      <c r="A1812" s="910">
        <f t="shared" si="76"/>
        <v>44525</v>
      </c>
      <c r="B1812" s="860" t="str">
        <f t="shared" si="75"/>
        <v>Year 5</v>
      </c>
    </row>
    <row r="1813" spans="1:2" x14ac:dyDescent="0.2">
      <c r="A1813" s="910">
        <f t="shared" si="76"/>
        <v>44526</v>
      </c>
      <c r="B1813" s="860" t="str">
        <f t="shared" si="75"/>
        <v>Year 5</v>
      </c>
    </row>
    <row r="1814" spans="1:2" x14ac:dyDescent="0.2">
      <c r="A1814" s="910">
        <f t="shared" si="76"/>
        <v>44527</v>
      </c>
      <c r="B1814" s="860" t="str">
        <f t="shared" si="75"/>
        <v>Year 5</v>
      </c>
    </row>
    <row r="1815" spans="1:2" x14ac:dyDescent="0.2">
      <c r="A1815" s="910">
        <f t="shared" si="76"/>
        <v>44528</v>
      </c>
      <c r="B1815" s="860" t="str">
        <f t="shared" si="75"/>
        <v>Year 5</v>
      </c>
    </row>
    <row r="1816" spans="1:2" x14ac:dyDescent="0.2">
      <c r="A1816" s="910">
        <f t="shared" si="76"/>
        <v>44529</v>
      </c>
      <c r="B1816" s="860" t="str">
        <f t="shared" ref="B1816:B1879" si="77">IF(AND(DAY(A1816)=DAY($B$8),MONTH(A1816)=MONTH($B$8),YEAR(A1816)-YEAR($B$8)&gt;-1),CONCATENATE("Year ",YEAR(A1816)-YEAR($B$8)+1),B1815)</f>
        <v>Year 5</v>
      </c>
    </row>
    <row r="1817" spans="1:2" x14ac:dyDescent="0.2">
      <c r="A1817" s="910">
        <f t="shared" ref="A1817:A1880" si="78">A1816+1</f>
        <v>44530</v>
      </c>
      <c r="B1817" s="860" t="str">
        <f t="shared" si="77"/>
        <v>Year 5</v>
      </c>
    </row>
    <row r="1818" spans="1:2" x14ac:dyDescent="0.2">
      <c r="A1818" s="910">
        <f t="shared" si="78"/>
        <v>44531</v>
      </c>
      <c r="B1818" s="860" t="str">
        <f t="shared" si="77"/>
        <v>Year 5</v>
      </c>
    </row>
    <row r="1819" spans="1:2" x14ac:dyDescent="0.2">
      <c r="A1819" s="910">
        <f t="shared" si="78"/>
        <v>44532</v>
      </c>
      <c r="B1819" s="860" t="str">
        <f t="shared" si="77"/>
        <v>Year 5</v>
      </c>
    </row>
    <row r="1820" spans="1:2" x14ac:dyDescent="0.2">
      <c r="A1820" s="910">
        <f t="shared" si="78"/>
        <v>44533</v>
      </c>
      <c r="B1820" s="860" t="str">
        <f t="shared" si="77"/>
        <v>Year 5</v>
      </c>
    </row>
    <row r="1821" spans="1:2" x14ac:dyDescent="0.2">
      <c r="A1821" s="910">
        <f t="shared" si="78"/>
        <v>44534</v>
      </c>
      <c r="B1821" s="860" t="str">
        <f t="shared" si="77"/>
        <v>Year 5</v>
      </c>
    </row>
    <row r="1822" spans="1:2" x14ac:dyDescent="0.2">
      <c r="A1822" s="910">
        <f t="shared" si="78"/>
        <v>44535</v>
      </c>
      <c r="B1822" s="860" t="str">
        <f t="shared" si="77"/>
        <v>Year 5</v>
      </c>
    </row>
    <row r="1823" spans="1:2" x14ac:dyDescent="0.2">
      <c r="A1823" s="910">
        <f t="shared" si="78"/>
        <v>44536</v>
      </c>
      <c r="B1823" s="860" t="str">
        <f t="shared" si="77"/>
        <v>Year 5</v>
      </c>
    </row>
    <row r="1824" spans="1:2" x14ac:dyDescent="0.2">
      <c r="A1824" s="910">
        <f t="shared" si="78"/>
        <v>44537</v>
      </c>
      <c r="B1824" s="860" t="str">
        <f t="shared" si="77"/>
        <v>Year 5</v>
      </c>
    </row>
    <row r="1825" spans="1:2" x14ac:dyDescent="0.2">
      <c r="A1825" s="910">
        <f t="shared" si="78"/>
        <v>44538</v>
      </c>
      <c r="B1825" s="860" t="str">
        <f t="shared" si="77"/>
        <v>Year 5</v>
      </c>
    </row>
    <row r="1826" spans="1:2" x14ac:dyDescent="0.2">
      <c r="A1826" s="910">
        <f t="shared" si="78"/>
        <v>44539</v>
      </c>
      <c r="B1826" s="860" t="str">
        <f t="shared" si="77"/>
        <v>Year 5</v>
      </c>
    </row>
    <row r="1827" spans="1:2" x14ac:dyDescent="0.2">
      <c r="A1827" s="910">
        <f t="shared" si="78"/>
        <v>44540</v>
      </c>
      <c r="B1827" s="860" t="str">
        <f t="shared" si="77"/>
        <v>Year 5</v>
      </c>
    </row>
    <row r="1828" spans="1:2" x14ac:dyDescent="0.2">
      <c r="A1828" s="910">
        <f t="shared" si="78"/>
        <v>44541</v>
      </c>
      <c r="B1828" s="860" t="str">
        <f t="shared" si="77"/>
        <v>Year 5</v>
      </c>
    </row>
    <row r="1829" spans="1:2" x14ac:dyDescent="0.2">
      <c r="A1829" s="910">
        <f t="shared" si="78"/>
        <v>44542</v>
      </c>
      <c r="B1829" s="860" t="str">
        <f t="shared" si="77"/>
        <v>Year 5</v>
      </c>
    </row>
    <row r="1830" spans="1:2" x14ac:dyDescent="0.2">
      <c r="A1830" s="910">
        <f t="shared" si="78"/>
        <v>44543</v>
      </c>
      <c r="B1830" s="860" t="str">
        <f t="shared" si="77"/>
        <v>Year 5</v>
      </c>
    </row>
    <row r="1831" spans="1:2" x14ac:dyDescent="0.2">
      <c r="A1831" s="910">
        <f t="shared" si="78"/>
        <v>44544</v>
      </c>
      <c r="B1831" s="860" t="str">
        <f t="shared" si="77"/>
        <v>Year 5</v>
      </c>
    </row>
    <row r="1832" spans="1:2" x14ac:dyDescent="0.2">
      <c r="A1832" s="910">
        <f t="shared" si="78"/>
        <v>44545</v>
      </c>
      <c r="B1832" s="860" t="str">
        <f t="shared" si="77"/>
        <v>Year 5</v>
      </c>
    </row>
    <row r="1833" spans="1:2" x14ac:dyDescent="0.2">
      <c r="A1833" s="910">
        <f t="shared" si="78"/>
        <v>44546</v>
      </c>
      <c r="B1833" s="860" t="str">
        <f t="shared" si="77"/>
        <v>Year 5</v>
      </c>
    </row>
    <row r="1834" spans="1:2" x14ac:dyDescent="0.2">
      <c r="A1834" s="910">
        <f t="shared" si="78"/>
        <v>44547</v>
      </c>
      <c r="B1834" s="860" t="str">
        <f t="shared" si="77"/>
        <v>Year 5</v>
      </c>
    </row>
    <row r="1835" spans="1:2" x14ac:dyDescent="0.2">
      <c r="A1835" s="910">
        <f t="shared" si="78"/>
        <v>44548</v>
      </c>
      <c r="B1835" s="860" t="str">
        <f t="shared" si="77"/>
        <v>Year 5</v>
      </c>
    </row>
    <row r="1836" spans="1:2" x14ac:dyDescent="0.2">
      <c r="A1836" s="910">
        <f t="shared" si="78"/>
        <v>44549</v>
      </c>
      <c r="B1836" s="860" t="str">
        <f t="shared" si="77"/>
        <v>Year 5</v>
      </c>
    </row>
    <row r="1837" spans="1:2" x14ac:dyDescent="0.2">
      <c r="A1837" s="910">
        <f t="shared" si="78"/>
        <v>44550</v>
      </c>
      <c r="B1837" s="860" t="str">
        <f t="shared" si="77"/>
        <v>Year 5</v>
      </c>
    </row>
    <row r="1838" spans="1:2" x14ac:dyDescent="0.2">
      <c r="A1838" s="910">
        <f t="shared" si="78"/>
        <v>44551</v>
      </c>
      <c r="B1838" s="860" t="str">
        <f t="shared" si="77"/>
        <v>Year 5</v>
      </c>
    </row>
    <row r="1839" spans="1:2" x14ac:dyDescent="0.2">
      <c r="A1839" s="910">
        <f t="shared" si="78"/>
        <v>44552</v>
      </c>
      <c r="B1839" s="860" t="str">
        <f t="shared" si="77"/>
        <v>Year 5</v>
      </c>
    </row>
    <row r="1840" spans="1:2" x14ac:dyDescent="0.2">
      <c r="A1840" s="910">
        <f t="shared" si="78"/>
        <v>44553</v>
      </c>
      <c r="B1840" s="860" t="str">
        <f t="shared" si="77"/>
        <v>Year 5</v>
      </c>
    </row>
    <row r="1841" spans="1:2" x14ac:dyDescent="0.2">
      <c r="A1841" s="910">
        <f t="shared" si="78"/>
        <v>44554</v>
      </c>
      <c r="B1841" s="860" t="str">
        <f t="shared" si="77"/>
        <v>Year 5</v>
      </c>
    </row>
    <row r="1842" spans="1:2" x14ac:dyDescent="0.2">
      <c r="A1842" s="910">
        <f t="shared" si="78"/>
        <v>44555</v>
      </c>
      <c r="B1842" s="860" t="str">
        <f t="shared" si="77"/>
        <v>Year 5</v>
      </c>
    </row>
    <row r="1843" spans="1:2" x14ac:dyDescent="0.2">
      <c r="A1843" s="910">
        <f t="shared" si="78"/>
        <v>44556</v>
      </c>
      <c r="B1843" s="860" t="str">
        <f t="shared" si="77"/>
        <v>Year 5</v>
      </c>
    </row>
    <row r="1844" spans="1:2" x14ac:dyDescent="0.2">
      <c r="A1844" s="910">
        <f t="shared" si="78"/>
        <v>44557</v>
      </c>
      <c r="B1844" s="860" t="str">
        <f t="shared" si="77"/>
        <v>Year 5</v>
      </c>
    </row>
    <row r="1845" spans="1:2" x14ac:dyDescent="0.2">
      <c r="A1845" s="910">
        <f t="shared" si="78"/>
        <v>44558</v>
      </c>
      <c r="B1845" s="860" t="str">
        <f t="shared" si="77"/>
        <v>Year 5</v>
      </c>
    </row>
    <row r="1846" spans="1:2" x14ac:dyDescent="0.2">
      <c r="A1846" s="910">
        <f t="shared" si="78"/>
        <v>44559</v>
      </c>
      <c r="B1846" s="860" t="str">
        <f t="shared" si="77"/>
        <v>Year 5</v>
      </c>
    </row>
    <row r="1847" spans="1:2" x14ac:dyDescent="0.2">
      <c r="A1847" s="910">
        <f t="shared" si="78"/>
        <v>44560</v>
      </c>
      <c r="B1847" s="860" t="str">
        <f t="shared" si="77"/>
        <v>Year 5</v>
      </c>
    </row>
    <row r="1848" spans="1:2" x14ac:dyDescent="0.2">
      <c r="A1848" s="910">
        <f t="shared" si="78"/>
        <v>44561</v>
      </c>
      <c r="B1848" s="860" t="str">
        <f t="shared" si="77"/>
        <v>Year 5</v>
      </c>
    </row>
    <row r="1849" spans="1:2" x14ac:dyDescent="0.2">
      <c r="A1849" s="910">
        <f t="shared" si="78"/>
        <v>44562</v>
      </c>
      <c r="B1849" s="860" t="str">
        <f t="shared" si="77"/>
        <v>Year 6</v>
      </c>
    </row>
    <row r="1850" spans="1:2" x14ac:dyDescent="0.2">
      <c r="A1850" s="910">
        <f t="shared" si="78"/>
        <v>44563</v>
      </c>
      <c r="B1850" s="860" t="str">
        <f t="shared" si="77"/>
        <v>Year 6</v>
      </c>
    </row>
    <row r="1851" spans="1:2" x14ac:dyDescent="0.2">
      <c r="A1851" s="910">
        <f t="shared" si="78"/>
        <v>44564</v>
      </c>
      <c r="B1851" s="860" t="str">
        <f t="shared" si="77"/>
        <v>Year 6</v>
      </c>
    </row>
    <row r="1852" spans="1:2" x14ac:dyDescent="0.2">
      <c r="A1852" s="910">
        <f t="shared" si="78"/>
        <v>44565</v>
      </c>
      <c r="B1852" s="860" t="str">
        <f t="shared" si="77"/>
        <v>Year 6</v>
      </c>
    </row>
    <row r="1853" spans="1:2" x14ac:dyDescent="0.2">
      <c r="A1853" s="910">
        <f t="shared" si="78"/>
        <v>44566</v>
      </c>
      <c r="B1853" s="860" t="str">
        <f t="shared" si="77"/>
        <v>Year 6</v>
      </c>
    </row>
    <row r="1854" spans="1:2" x14ac:dyDescent="0.2">
      <c r="A1854" s="910">
        <f t="shared" si="78"/>
        <v>44567</v>
      </c>
      <c r="B1854" s="860" t="str">
        <f t="shared" si="77"/>
        <v>Year 6</v>
      </c>
    </row>
    <row r="1855" spans="1:2" x14ac:dyDescent="0.2">
      <c r="A1855" s="910">
        <f t="shared" si="78"/>
        <v>44568</v>
      </c>
      <c r="B1855" s="860" t="str">
        <f t="shared" si="77"/>
        <v>Year 6</v>
      </c>
    </row>
    <row r="1856" spans="1:2" x14ac:dyDescent="0.2">
      <c r="A1856" s="910">
        <f t="shared" si="78"/>
        <v>44569</v>
      </c>
      <c r="B1856" s="860" t="str">
        <f t="shared" si="77"/>
        <v>Year 6</v>
      </c>
    </row>
    <row r="1857" spans="1:2" x14ac:dyDescent="0.2">
      <c r="A1857" s="910">
        <f t="shared" si="78"/>
        <v>44570</v>
      </c>
      <c r="B1857" s="860" t="str">
        <f t="shared" si="77"/>
        <v>Year 6</v>
      </c>
    </row>
    <row r="1858" spans="1:2" x14ac:dyDescent="0.2">
      <c r="A1858" s="910">
        <f t="shared" si="78"/>
        <v>44571</v>
      </c>
      <c r="B1858" s="860" t="str">
        <f t="shared" si="77"/>
        <v>Year 6</v>
      </c>
    </row>
    <row r="1859" spans="1:2" x14ac:dyDescent="0.2">
      <c r="A1859" s="910">
        <f t="shared" si="78"/>
        <v>44572</v>
      </c>
      <c r="B1859" s="860" t="str">
        <f t="shared" si="77"/>
        <v>Year 6</v>
      </c>
    </row>
    <row r="1860" spans="1:2" x14ac:dyDescent="0.2">
      <c r="A1860" s="910">
        <f t="shared" si="78"/>
        <v>44573</v>
      </c>
      <c r="B1860" s="860" t="str">
        <f t="shared" si="77"/>
        <v>Year 6</v>
      </c>
    </row>
    <row r="1861" spans="1:2" x14ac:dyDescent="0.2">
      <c r="A1861" s="910">
        <f t="shared" si="78"/>
        <v>44574</v>
      </c>
      <c r="B1861" s="860" t="str">
        <f t="shared" si="77"/>
        <v>Year 6</v>
      </c>
    </row>
    <row r="1862" spans="1:2" x14ac:dyDescent="0.2">
      <c r="A1862" s="910">
        <f t="shared" si="78"/>
        <v>44575</v>
      </c>
      <c r="B1862" s="860" t="str">
        <f t="shared" si="77"/>
        <v>Year 6</v>
      </c>
    </row>
    <row r="1863" spans="1:2" x14ac:dyDescent="0.2">
      <c r="A1863" s="910">
        <f t="shared" si="78"/>
        <v>44576</v>
      </c>
      <c r="B1863" s="860" t="str">
        <f t="shared" si="77"/>
        <v>Year 6</v>
      </c>
    </row>
    <row r="1864" spans="1:2" x14ac:dyDescent="0.2">
      <c r="A1864" s="910">
        <f t="shared" si="78"/>
        <v>44577</v>
      </c>
      <c r="B1864" s="860" t="str">
        <f t="shared" si="77"/>
        <v>Year 6</v>
      </c>
    </row>
    <row r="1865" spans="1:2" x14ac:dyDescent="0.2">
      <c r="A1865" s="910">
        <f t="shared" si="78"/>
        <v>44578</v>
      </c>
      <c r="B1865" s="860" t="str">
        <f t="shared" si="77"/>
        <v>Year 6</v>
      </c>
    </row>
    <row r="1866" spans="1:2" x14ac:dyDescent="0.2">
      <c r="A1866" s="910">
        <f t="shared" si="78"/>
        <v>44579</v>
      </c>
      <c r="B1866" s="860" t="str">
        <f t="shared" si="77"/>
        <v>Year 6</v>
      </c>
    </row>
    <row r="1867" spans="1:2" x14ac:dyDescent="0.2">
      <c r="A1867" s="910">
        <f t="shared" si="78"/>
        <v>44580</v>
      </c>
      <c r="B1867" s="860" t="str">
        <f t="shared" si="77"/>
        <v>Year 6</v>
      </c>
    </row>
    <row r="1868" spans="1:2" x14ac:dyDescent="0.2">
      <c r="A1868" s="910">
        <f t="shared" si="78"/>
        <v>44581</v>
      </c>
      <c r="B1868" s="860" t="str">
        <f t="shared" si="77"/>
        <v>Year 6</v>
      </c>
    </row>
    <row r="1869" spans="1:2" x14ac:dyDescent="0.2">
      <c r="A1869" s="910">
        <f t="shared" si="78"/>
        <v>44582</v>
      </c>
      <c r="B1869" s="860" t="str">
        <f t="shared" si="77"/>
        <v>Year 6</v>
      </c>
    </row>
    <row r="1870" spans="1:2" x14ac:dyDescent="0.2">
      <c r="A1870" s="910">
        <f t="shared" si="78"/>
        <v>44583</v>
      </c>
      <c r="B1870" s="860" t="str">
        <f t="shared" si="77"/>
        <v>Year 6</v>
      </c>
    </row>
    <row r="1871" spans="1:2" x14ac:dyDescent="0.2">
      <c r="A1871" s="910">
        <f t="shared" si="78"/>
        <v>44584</v>
      </c>
      <c r="B1871" s="860" t="str">
        <f t="shared" si="77"/>
        <v>Year 6</v>
      </c>
    </row>
    <row r="1872" spans="1:2" x14ac:dyDescent="0.2">
      <c r="A1872" s="910">
        <f t="shared" si="78"/>
        <v>44585</v>
      </c>
      <c r="B1872" s="860" t="str">
        <f t="shared" si="77"/>
        <v>Year 6</v>
      </c>
    </row>
    <row r="1873" spans="1:2" x14ac:dyDescent="0.2">
      <c r="A1873" s="910">
        <f t="shared" si="78"/>
        <v>44586</v>
      </c>
      <c r="B1873" s="860" t="str">
        <f t="shared" si="77"/>
        <v>Year 6</v>
      </c>
    </row>
    <row r="1874" spans="1:2" x14ac:dyDescent="0.2">
      <c r="A1874" s="910">
        <f t="shared" si="78"/>
        <v>44587</v>
      </c>
      <c r="B1874" s="860" t="str">
        <f t="shared" si="77"/>
        <v>Year 6</v>
      </c>
    </row>
    <row r="1875" spans="1:2" x14ac:dyDescent="0.2">
      <c r="A1875" s="910">
        <f t="shared" si="78"/>
        <v>44588</v>
      </c>
      <c r="B1875" s="860" t="str">
        <f t="shared" si="77"/>
        <v>Year 6</v>
      </c>
    </row>
    <row r="1876" spans="1:2" x14ac:dyDescent="0.2">
      <c r="A1876" s="910">
        <f t="shared" si="78"/>
        <v>44589</v>
      </c>
      <c r="B1876" s="860" t="str">
        <f t="shared" si="77"/>
        <v>Year 6</v>
      </c>
    </row>
    <row r="1877" spans="1:2" x14ac:dyDescent="0.2">
      <c r="A1877" s="910">
        <f t="shared" si="78"/>
        <v>44590</v>
      </c>
      <c r="B1877" s="860" t="str">
        <f t="shared" si="77"/>
        <v>Year 6</v>
      </c>
    </row>
    <row r="1878" spans="1:2" x14ac:dyDescent="0.2">
      <c r="A1878" s="910">
        <f t="shared" si="78"/>
        <v>44591</v>
      </c>
      <c r="B1878" s="860" t="str">
        <f t="shared" si="77"/>
        <v>Year 6</v>
      </c>
    </row>
    <row r="1879" spans="1:2" x14ac:dyDescent="0.2">
      <c r="A1879" s="910">
        <f t="shared" si="78"/>
        <v>44592</v>
      </c>
      <c r="B1879" s="860" t="str">
        <f t="shared" si="77"/>
        <v>Year 6</v>
      </c>
    </row>
    <row r="1880" spans="1:2" x14ac:dyDescent="0.2">
      <c r="A1880" s="910">
        <f t="shared" si="78"/>
        <v>44593</v>
      </c>
      <c r="B1880" s="860" t="str">
        <f t="shared" ref="B1880:B1943" si="79">IF(AND(DAY(A1880)=DAY($B$8),MONTH(A1880)=MONTH($B$8),YEAR(A1880)-YEAR($B$8)&gt;-1),CONCATENATE("Year ",YEAR(A1880)-YEAR($B$8)+1),B1879)</f>
        <v>Year 6</v>
      </c>
    </row>
    <row r="1881" spans="1:2" x14ac:dyDescent="0.2">
      <c r="A1881" s="910">
        <f t="shared" ref="A1881:A1944" si="80">A1880+1</f>
        <v>44594</v>
      </c>
      <c r="B1881" s="860" t="str">
        <f t="shared" si="79"/>
        <v>Year 6</v>
      </c>
    </row>
    <row r="1882" spans="1:2" x14ac:dyDescent="0.2">
      <c r="A1882" s="910">
        <f t="shared" si="80"/>
        <v>44595</v>
      </c>
      <c r="B1882" s="860" t="str">
        <f t="shared" si="79"/>
        <v>Year 6</v>
      </c>
    </row>
    <row r="1883" spans="1:2" x14ac:dyDescent="0.2">
      <c r="A1883" s="910">
        <f t="shared" si="80"/>
        <v>44596</v>
      </c>
      <c r="B1883" s="860" t="str">
        <f t="shared" si="79"/>
        <v>Year 6</v>
      </c>
    </row>
    <row r="1884" spans="1:2" x14ac:dyDescent="0.2">
      <c r="A1884" s="910">
        <f t="shared" si="80"/>
        <v>44597</v>
      </c>
      <c r="B1884" s="860" t="str">
        <f t="shared" si="79"/>
        <v>Year 6</v>
      </c>
    </row>
    <row r="1885" spans="1:2" x14ac:dyDescent="0.2">
      <c r="A1885" s="910">
        <f t="shared" si="80"/>
        <v>44598</v>
      </c>
      <c r="B1885" s="860" t="str">
        <f t="shared" si="79"/>
        <v>Year 6</v>
      </c>
    </row>
    <row r="1886" spans="1:2" x14ac:dyDescent="0.2">
      <c r="A1886" s="910">
        <f t="shared" si="80"/>
        <v>44599</v>
      </c>
      <c r="B1886" s="860" t="str">
        <f t="shared" si="79"/>
        <v>Year 6</v>
      </c>
    </row>
    <row r="1887" spans="1:2" x14ac:dyDescent="0.2">
      <c r="A1887" s="910">
        <f t="shared" si="80"/>
        <v>44600</v>
      </c>
      <c r="B1887" s="860" t="str">
        <f t="shared" si="79"/>
        <v>Year 6</v>
      </c>
    </row>
    <row r="1888" spans="1:2" x14ac:dyDescent="0.2">
      <c r="A1888" s="910">
        <f t="shared" si="80"/>
        <v>44601</v>
      </c>
      <c r="B1888" s="860" t="str">
        <f t="shared" si="79"/>
        <v>Year 6</v>
      </c>
    </row>
    <row r="1889" spans="1:2" x14ac:dyDescent="0.2">
      <c r="A1889" s="910">
        <f t="shared" si="80"/>
        <v>44602</v>
      </c>
      <c r="B1889" s="860" t="str">
        <f t="shared" si="79"/>
        <v>Year 6</v>
      </c>
    </row>
    <row r="1890" spans="1:2" x14ac:dyDescent="0.2">
      <c r="A1890" s="910">
        <f t="shared" si="80"/>
        <v>44603</v>
      </c>
      <c r="B1890" s="860" t="str">
        <f t="shared" si="79"/>
        <v>Year 6</v>
      </c>
    </row>
    <row r="1891" spans="1:2" x14ac:dyDescent="0.2">
      <c r="A1891" s="910">
        <f t="shared" si="80"/>
        <v>44604</v>
      </c>
      <c r="B1891" s="860" t="str">
        <f t="shared" si="79"/>
        <v>Year 6</v>
      </c>
    </row>
    <row r="1892" spans="1:2" x14ac:dyDescent="0.2">
      <c r="A1892" s="910">
        <f t="shared" si="80"/>
        <v>44605</v>
      </c>
      <c r="B1892" s="860" t="str">
        <f t="shared" si="79"/>
        <v>Year 6</v>
      </c>
    </row>
    <row r="1893" spans="1:2" x14ac:dyDescent="0.2">
      <c r="A1893" s="910">
        <f t="shared" si="80"/>
        <v>44606</v>
      </c>
      <c r="B1893" s="860" t="str">
        <f t="shared" si="79"/>
        <v>Year 6</v>
      </c>
    </row>
    <row r="1894" spans="1:2" x14ac:dyDescent="0.2">
      <c r="A1894" s="910">
        <f t="shared" si="80"/>
        <v>44607</v>
      </c>
      <c r="B1894" s="860" t="str">
        <f t="shared" si="79"/>
        <v>Year 6</v>
      </c>
    </row>
    <row r="1895" spans="1:2" x14ac:dyDescent="0.2">
      <c r="A1895" s="910">
        <f t="shared" si="80"/>
        <v>44608</v>
      </c>
      <c r="B1895" s="860" t="str">
        <f t="shared" si="79"/>
        <v>Year 6</v>
      </c>
    </row>
    <row r="1896" spans="1:2" x14ac:dyDescent="0.2">
      <c r="A1896" s="910">
        <f t="shared" si="80"/>
        <v>44609</v>
      </c>
      <c r="B1896" s="860" t="str">
        <f t="shared" si="79"/>
        <v>Year 6</v>
      </c>
    </row>
    <row r="1897" spans="1:2" x14ac:dyDescent="0.2">
      <c r="A1897" s="910">
        <f t="shared" si="80"/>
        <v>44610</v>
      </c>
      <c r="B1897" s="860" t="str">
        <f t="shared" si="79"/>
        <v>Year 6</v>
      </c>
    </row>
    <row r="1898" spans="1:2" x14ac:dyDescent="0.2">
      <c r="A1898" s="910">
        <f t="shared" si="80"/>
        <v>44611</v>
      </c>
      <c r="B1898" s="860" t="str">
        <f t="shared" si="79"/>
        <v>Year 6</v>
      </c>
    </row>
    <row r="1899" spans="1:2" x14ac:dyDescent="0.2">
      <c r="A1899" s="910">
        <f t="shared" si="80"/>
        <v>44612</v>
      </c>
      <c r="B1899" s="860" t="str">
        <f t="shared" si="79"/>
        <v>Year 6</v>
      </c>
    </row>
    <row r="1900" spans="1:2" x14ac:dyDescent="0.2">
      <c r="A1900" s="910">
        <f t="shared" si="80"/>
        <v>44613</v>
      </c>
      <c r="B1900" s="860" t="str">
        <f t="shared" si="79"/>
        <v>Year 6</v>
      </c>
    </row>
    <row r="1901" spans="1:2" x14ac:dyDescent="0.2">
      <c r="A1901" s="910">
        <f t="shared" si="80"/>
        <v>44614</v>
      </c>
      <c r="B1901" s="860" t="str">
        <f t="shared" si="79"/>
        <v>Year 6</v>
      </c>
    </row>
    <row r="1902" spans="1:2" x14ac:dyDescent="0.2">
      <c r="A1902" s="910">
        <f t="shared" si="80"/>
        <v>44615</v>
      </c>
      <c r="B1902" s="860" t="str">
        <f t="shared" si="79"/>
        <v>Year 6</v>
      </c>
    </row>
    <row r="1903" spans="1:2" x14ac:dyDescent="0.2">
      <c r="A1903" s="910">
        <f t="shared" si="80"/>
        <v>44616</v>
      </c>
      <c r="B1903" s="860" t="str">
        <f t="shared" si="79"/>
        <v>Year 6</v>
      </c>
    </row>
    <row r="1904" spans="1:2" x14ac:dyDescent="0.2">
      <c r="A1904" s="910">
        <f t="shared" si="80"/>
        <v>44617</v>
      </c>
      <c r="B1904" s="860" t="str">
        <f t="shared" si="79"/>
        <v>Year 6</v>
      </c>
    </row>
    <row r="1905" spans="1:2" x14ac:dyDescent="0.2">
      <c r="A1905" s="910">
        <f t="shared" si="80"/>
        <v>44618</v>
      </c>
      <c r="B1905" s="860" t="str">
        <f t="shared" si="79"/>
        <v>Year 6</v>
      </c>
    </row>
    <row r="1906" spans="1:2" x14ac:dyDescent="0.2">
      <c r="A1906" s="910">
        <f t="shared" si="80"/>
        <v>44619</v>
      </c>
      <c r="B1906" s="860" t="str">
        <f t="shared" si="79"/>
        <v>Year 6</v>
      </c>
    </row>
    <row r="1907" spans="1:2" x14ac:dyDescent="0.2">
      <c r="A1907" s="910">
        <f t="shared" si="80"/>
        <v>44620</v>
      </c>
      <c r="B1907" s="860" t="str">
        <f t="shared" si="79"/>
        <v>Year 6</v>
      </c>
    </row>
    <row r="1908" spans="1:2" x14ac:dyDescent="0.2">
      <c r="A1908" s="910">
        <f t="shared" si="80"/>
        <v>44621</v>
      </c>
      <c r="B1908" s="860" t="str">
        <f t="shared" si="79"/>
        <v>Year 6</v>
      </c>
    </row>
    <row r="1909" spans="1:2" x14ac:dyDescent="0.2">
      <c r="A1909" s="910">
        <f t="shared" si="80"/>
        <v>44622</v>
      </c>
      <c r="B1909" s="860" t="str">
        <f t="shared" si="79"/>
        <v>Year 6</v>
      </c>
    </row>
    <row r="1910" spans="1:2" x14ac:dyDescent="0.2">
      <c r="A1910" s="910">
        <f t="shared" si="80"/>
        <v>44623</v>
      </c>
      <c r="B1910" s="860" t="str">
        <f t="shared" si="79"/>
        <v>Year 6</v>
      </c>
    </row>
    <row r="1911" spans="1:2" x14ac:dyDescent="0.2">
      <c r="A1911" s="910">
        <f t="shared" si="80"/>
        <v>44624</v>
      </c>
      <c r="B1911" s="860" t="str">
        <f t="shared" si="79"/>
        <v>Year 6</v>
      </c>
    </row>
    <row r="1912" spans="1:2" x14ac:dyDescent="0.2">
      <c r="A1912" s="910">
        <f t="shared" si="80"/>
        <v>44625</v>
      </c>
      <c r="B1912" s="860" t="str">
        <f t="shared" si="79"/>
        <v>Year 6</v>
      </c>
    </row>
    <row r="1913" spans="1:2" x14ac:dyDescent="0.2">
      <c r="A1913" s="910">
        <f t="shared" si="80"/>
        <v>44626</v>
      </c>
      <c r="B1913" s="860" t="str">
        <f t="shared" si="79"/>
        <v>Year 6</v>
      </c>
    </row>
    <row r="1914" spans="1:2" x14ac:dyDescent="0.2">
      <c r="A1914" s="910">
        <f t="shared" si="80"/>
        <v>44627</v>
      </c>
      <c r="B1914" s="860" t="str">
        <f t="shared" si="79"/>
        <v>Year 6</v>
      </c>
    </row>
    <row r="1915" spans="1:2" x14ac:dyDescent="0.2">
      <c r="A1915" s="910">
        <f t="shared" si="80"/>
        <v>44628</v>
      </c>
      <c r="B1915" s="860" t="str">
        <f t="shared" si="79"/>
        <v>Year 6</v>
      </c>
    </row>
    <row r="1916" spans="1:2" x14ac:dyDescent="0.2">
      <c r="A1916" s="910">
        <f t="shared" si="80"/>
        <v>44629</v>
      </c>
      <c r="B1916" s="860" t="str">
        <f t="shared" si="79"/>
        <v>Year 6</v>
      </c>
    </row>
    <row r="1917" spans="1:2" x14ac:dyDescent="0.2">
      <c r="A1917" s="910">
        <f t="shared" si="80"/>
        <v>44630</v>
      </c>
      <c r="B1917" s="860" t="str">
        <f t="shared" si="79"/>
        <v>Year 6</v>
      </c>
    </row>
    <row r="1918" spans="1:2" x14ac:dyDescent="0.2">
      <c r="A1918" s="910">
        <f t="shared" si="80"/>
        <v>44631</v>
      </c>
      <c r="B1918" s="860" t="str">
        <f t="shared" si="79"/>
        <v>Year 6</v>
      </c>
    </row>
    <row r="1919" spans="1:2" x14ac:dyDescent="0.2">
      <c r="A1919" s="910">
        <f t="shared" si="80"/>
        <v>44632</v>
      </c>
      <c r="B1919" s="860" t="str">
        <f t="shared" si="79"/>
        <v>Year 6</v>
      </c>
    </row>
    <row r="1920" spans="1:2" x14ac:dyDescent="0.2">
      <c r="A1920" s="910">
        <f t="shared" si="80"/>
        <v>44633</v>
      </c>
      <c r="B1920" s="860" t="str">
        <f t="shared" si="79"/>
        <v>Year 6</v>
      </c>
    </row>
    <row r="1921" spans="1:2" x14ac:dyDescent="0.2">
      <c r="A1921" s="910">
        <f t="shared" si="80"/>
        <v>44634</v>
      </c>
      <c r="B1921" s="860" t="str">
        <f t="shared" si="79"/>
        <v>Year 6</v>
      </c>
    </row>
    <row r="1922" spans="1:2" x14ac:dyDescent="0.2">
      <c r="A1922" s="910">
        <f t="shared" si="80"/>
        <v>44635</v>
      </c>
      <c r="B1922" s="860" t="str">
        <f t="shared" si="79"/>
        <v>Year 6</v>
      </c>
    </row>
    <row r="1923" spans="1:2" x14ac:dyDescent="0.2">
      <c r="A1923" s="910">
        <f t="shared" si="80"/>
        <v>44636</v>
      </c>
      <c r="B1923" s="860" t="str">
        <f t="shared" si="79"/>
        <v>Year 6</v>
      </c>
    </row>
    <row r="1924" spans="1:2" x14ac:dyDescent="0.2">
      <c r="A1924" s="910">
        <f t="shared" si="80"/>
        <v>44637</v>
      </c>
      <c r="B1924" s="860" t="str">
        <f t="shared" si="79"/>
        <v>Year 6</v>
      </c>
    </row>
    <row r="1925" spans="1:2" x14ac:dyDescent="0.2">
      <c r="A1925" s="910">
        <f t="shared" si="80"/>
        <v>44638</v>
      </c>
      <c r="B1925" s="860" t="str">
        <f t="shared" si="79"/>
        <v>Year 6</v>
      </c>
    </row>
    <row r="1926" spans="1:2" x14ac:dyDescent="0.2">
      <c r="A1926" s="910">
        <f t="shared" si="80"/>
        <v>44639</v>
      </c>
      <c r="B1926" s="860" t="str">
        <f t="shared" si="79"/>
        <v>Year 6</v>
      </c>
    </row>
    <row r="1927" spans="1:2" x14ac:dyDescent="0.2">
      <c r="A1927" s="910">
        <f t="shared" si="80"/>
        <v>44640</v>
      </c>
      <c r="B1927" s="860" t="str">
        <f t="shared" si="79"/>
        <v>Year 6</v>
      </c>
    </row>
    <row r="1928" spans="1:2" x14ac:dyDescent="0.2">
      <c r="A1928" s="910">
        <f t="shared" si="80"/>
        <v>44641</v>
      </c>
      <c r="B1928" s="860" t="str">
        <f t="shared" si="79"/>
        <v>Year 6</v>
      </c>
    </row>
    <row r="1929" spans="1:2" x14ac:dyDescent="0.2">
      <c r="A1929" s="910">
        <f t="shared" si="80"/>
        <v>44642</v>
      </c>
      <c r="B1929" s="860" t="str">
        <f t="shared" si="79"/>
        <v>Year 6</v>
      </c>
    </row>
    <row r="1930" spans="1:2" x14ac:dyDescent="0.2">
      <c r="A1930" s="910">
        <f t="shared" si="80"/>
        <v>44643</v>
      </c>
      <c r="B1930" s="860" t="str">
        <f t="shared" si="79"/>
        <v>Year 6</v>
      </c>
    </row>
    <row r="1931" spans="1:2" x14ac:dyDescent="0.2">
      <c r="A1931" s="910">
        <f t="shared" si="80"/>
        <v>44644</v>
      </c>
      <c r="B1931" s="860" t="str">
        <f t="shared" si="79"/>
        <v>Year 6</v>
      </c>
    </row>
    <row r="1932" spans="1:2" x14ac:dyDescent="0.2">
      <c r="A1932" s="910">
        <f t="shared" si="80"/>
        <v>44645</v>
      </c>
      <c r="B1932" s="860" t="str">
        <f t="shared" si="79"/>
        <v>Year 6</v>
      </c>
    </row>
    <row r="1933" spans="1:2" x14ac:dyDescent="0.2">
      <c r="A1933" s="910">
        <f t="shared" si="80"/>
        <v>44646</v>
      </c>
      <c r="B1933" s="860" t="str">
        <f t="shared" si="79"/>
        <v>Year 6</v>
      </c>
    </row>
    <row r="1934" spans="1:2" x14ac:dyDescent="0.2">
      <c r="A1934" s="910">
        <f t="shared" si="80"/>
        <v>44647</v>
      </c>
      <c r="B1934" s="860" t="str">
        <f t="shared" si="79"/>
        <v>Year 6</v>
      </c>
    </row>
    <row r="1935" spans="1:2" x14ac:dyDescent="0.2">
      <c r="A1935" s="910">
        <f t="shared" si="80"/>
        <v>44648</v>
      </c>
      <c r="B1935" s="860" t="str">
        <f t="shared" si="79"/>
        <v>Year 6</v>
      </c>
    </row>
    <row r="1936" spans="1:2" x14ac:dyDescent="0.2">
      <c r="A1936" s="910">
        <f t="shared" si="80"/>
        <v>44649</v>
      </c>
      <c r="B1936" s="860" t="str">
        <f t="shared" si="79"/>
        <v>Year 6</v>
      </c>
    </row>
    <row r="1937" spans="1:2" x14ac:dyDescent="0.2">
      <c r="A1937" s="910">
        <f t="shared" si="80"/>
        <v>44650</v>
      </c>
      <c r="B1937" s="860" t="str">
        <f t="shared" si="79"/>
        <v>Year 6</v>
      </c>
    </row>
    <row r="1938" spans="1:2" x14ac:dyDescent="0.2">
      <c r="A1938" s="910">
        <f t="shared" si="80"/>
        <v>44651</v>
      </c>
      <c r="B1938" s="860" t="str">
        <f t="shared" si="79"/>
        <v>Year 6</v>
      </c>
    </row>
    <row r="1939" spans="1:2" x14ac:dyDescent="0.2">
      <c r="A1939" s="910">
        <f t="shared" si="80"/>
        <v>44652</v>
      </c>
      <c r="B1939" s="860" t="str">
        <f t="shared" si="79"/>
        <v>Year 6</v>
      </c>
    </row>
    <row r="1940" spans="1:2" x14ac:dyDescent="0.2">
      <c r="A1940" s="910">
        <f t="shared" si="80"/>
        <v>44653</v>
      </c>
      <c r="B1940" s="860" t="str">
        <f t="shared" si="79"/>
        <v>Year 6</v>
      </c>
    </row>
    <row r="1941" spans="1:2" x14ac:dyDescent="0.2">
      <c r="A1941" s="910">
        <f t="shared" si="80"/>
        <v>44654</v>
      </c>
      <c r="B1941" s="860" t="str">
        <f t="shared" si="79"/>
        <v>Year 6</v>
      </c>
    </row>
    <row r="1942" spans="1:2" x14ac:dyDescent="0.2">
      <c r="A1942" s="910">
        <f t="shared" si="80"/>
        <v>44655</v>
      </c>
      <c r="B1942" s="860" t="str">
        <f t="shared" si="79"/>
        <v>Year 6</v>
      </c>
    </row>
    <row r="1943" spans="1:2" x14ac:dyDescent="0.2">
      <c r="A1943" s="910">
        <f t="shared" si="80"/>
        <v>44656</v>
      </c>
      <c r="B1943" s="860" t="str">
        <f t="shared" si="79"/>
        <v>Year 6</v>
      </c>
    </row>
    <row r="1944" spans="1:2" x14ac:dyDescent="0.2">
      <c r="A1944" s="910">
        <f t="shared" si="80"/>
        <v>44657</v>
      </c>
      <c r="B1944" s="860" t="str">
        <f t="shared" ref="B1944:B2007" si="81">IF(AND(DAY(A1944)=DAY($B$8),MONTH(A1944)=MONTH($B$8),YEAR(A1944)-YEAR($B$8)&gt;-1),CONCATENATE("Year ",YEAR(A1944)-YEAR($B$8)+1),B1943)</f>
        <v>Year 6</v>
      </c>
    </row>
    <row r="1945" spans="1:2" x14ac:dyDescent="0.2">
      <c r="A1945" s="910">
        <f t="shared" ref="A1945:A2008" si="82">A1944+1</f>
        <v>44658</v>
      </c>
      <c r="B1945" s="860" t="str">
        <f t="shared" si="81"/>
        <v>Year 6</v>
      </c>
    </row>
    <row r="1946" spans="1:2" x14ac:dyDescent="0.2">
      <c r="A1946" s="910">
        <f t="shared" si="82"/>
        <v>44659</v>
      </c>
      <c r="B1946" s="860" t="str">
        <f t="shared" si="81"/>
        <v>Year 6</v>
      </c>
    </row>
    <row r="1947" spans="1:2" x14ac:dyDescent="0.2">
      <c r="A1947" s="910">
        <f t="shared" si="82"/>
        <v>44660</v>
      </c>
      <c r="B1947" s="860" t="str">
        <f t="shared" si="81"/>
        <v>Year 6</v>
      </c>
    </row>
    <row r="1948" spans="1:2" x14ac:dyDescent="0.2">
      <c r="A1948" s="910">
        <f t="shared" si="82"/>
        <v>44661</v>
      </c>
      <c r="B1948" s="860" t="str">
        <f t="shared" si="81"/>
        <v>Year 6</v>
      </c>
    </row>
    <row r="1949" spans="1:2" x14ac:dyDescent="0.2">
      <c r="A1949" s="910">
        <f t="shared" si="82"/>
        <v>44662</v>
      </c>
      <c r="B1949" s="860" t="str">
        <f t="shared" si="81"/>
        <v>Year 6</v>
      </c>
    </row>
    <row r="1950" spans="1:2" x14ac:dyDescent="0.2">
      <c r="A1950" s="910">
        <f t="shared" si="82"/>
        <v>44663</v>
      </c>
      <c r="B1950" s="860" t="str">
        <f t="shared" si="81"/>
        <v>Year 6</v>
      </c>
    </row>
    <row r="1951" spans="1:2" x14ac:dyDescent="0.2">
      <c r="A1951" s="910">
        <f t="shared" si="82"/>
        <v>44664</v>
      </c>
      <c r="B1951" s="860" t="str">
        <f t="shared" si="81"/>
        <v>Year 6</v>
      </c>
    </row>
    <row r="1952" spans="1:2" x14ac:dyDescent="0.2">
      <c r="A1952" s="910">
        <f t="shared" si="82"/>
        <v>44665</v>
      </c>
      <c r="B1952" s="860" t="str">
        <f t="shared" si="81"/>
        <v>Year 6</v>
      </c>
    </row>
    <row r="1953" spans="1:2" x14ac:dyDescent="0.2">
      <c r="A1953" s="910">
        <f t="shared" si="82"/>
        <v>44666</v>
      </c>
      <c r="B1953" s="860" t="str">
        <f t="shared" si="81"/>
        <v>Year 6</v>
      </c>
    </row>
    <row r="1954" spans="1:2" x14ac:dyDescent="0.2">
      <c r="A1954" s="910">
        <f t="shared" si="82"/>
        <v>44667</v>
      </c>
      <c r="B1954" s="860" t="str">
        <f t="shared" si="81"/>
        <v>Year 6</v>
      </c>
    </row>
    <row r="1955" spans="1:2" x14ac:dyDescent="0.2">
      <c r="A1955" s="910">
        <f t="shared" si="82"/>
        <v>44668</v>
      </c>
      <c r="B1955" s="860" t="str">
        <f t="shared" si="81"/>
        <v>Year 6</v>
      </c>
    </row>
    <row r="1956" spans="1:2" x14ac:dyDescent="0.2">
      <c r="A1956" s="910">
        <f t="shared" si="82"/>
        <v>44669</v>
      </c>
      <c r="B1956" s="860" t="str">
        <f t="shared" si="81"/>
        <v>Year 6</v>
      </c>
    </row>
    <row r="1957" spans="1:2" x14ac:dyDescent="0.2">
      <c r="A1957" s="910">
        <f t="shared" si="82"/>
        <v>44670</v>
      </c>
      <c r="B1957" s="860" t="str">
        <f t="shared" si="81"/>
        <v>Year 6</v>
      </c>
    </row>
    <row r="1958" spans="1:2" x14ac:dyDescent="0.2">
      <c r="A1958" s="910">
        <f t="shared" si="82"/>
        <v>44671</v>
      </c>
      <c r="B1958" s="860" t="str">
        <f t="shared" si="81"/>
        <v>Year 6</v>
      </c>
    </row>
    <row r="1959" spans="1:2" x14ac:dyDescent="0.2">
      <c r="A1959" s="910">
        <f t="shared" si="82"/>
        <v>44672</v>
      </c>
      <c r="B1959" s="860" t="str">
        <f t="shared" si="81"/>
        <v>Year 6</v>
      </c>
    </row>
    <row r="1960" spans="1:2" x14ac:dyDescent="0.2">
      <c r="A1960" s="910">
        <f t="shared" si="82"/>
        <v>44673</v>
      </c>
      <c r="B1960" s="860" t="str">
        <f t="shared" si="81"/>
        <v>Year 6</v>
      </c>
    </row>
    <row r="1961" spans="1:2" x14ac:dyDescent="0.2">
      <c r="A1961" s="910">
        <f t="shared" si="82"/>
        <v>44674</v>
      </c>
      <c r="B1961" s="860" t="str">
        <f t="shared" si="81"/>
        <v>Year 6</v>
      </c>
    </row>
    <row r="1962" spans="1:2" x14ac:dyDescent="0.2">
      <c r="A1962" s="910">
        <f t="shared" si="82"/>
        <v>44675</v>
      </c>
      <c r="B1962" s="860" t="str">
        <f t="shared" si="81"/>
        <v>Year 6</v>
      </c>
    </row>
    <row r="1963" spans="1:2" x14ac:dyDescent="0.2">
      <c r="A1963" s="910">
        <f t="shared" si="82"/>
        <v>44676</v>
      </c>
      <c r="B1963" s="860" t="str">
        <f t="shared" si="81"/>
        <v>Year 6</v>
      </c>
    </row>
    <row r="1964" spans="1:2" x14ac:dyDescent="0.2">
      <c r="A1964" s="910">
        <f t="shared" si="82"/>
        <v>44677</v>
      </c>
      <c r="B1964" s="860" t="str">
        <f t="shared" si="81"/>
        <v>Year 6</v>
      </c>
    </row>
    <row r="1965" spans="1:2" x14ac:dyDescent="0.2">
      <c r="A1965" s="910">
        <f t="shared" si="82"/>
        <v>44678</v>
      </c>
      <c r="B1965" s="860" t="str">
        <f t="shared" si="81"/>
        <v>Year 6</v>
      </c>
    </row>
    <row r="1966" spans="1:2" x14ac:dyDescent="0.2">
      <c r="A1966" s="910">
        <f t="shared" si="82"/>
        <v>44679</v>
      </c>
      <c r="B1966" s="860" t="str">
        <f t="shared" si="81"/>
        <v>Year 6</v>
      </c>
    </row>
    <row r="1967" spans="1:2" x14ac:dyDescent="0.2">
      <c r="A1967" s="910">
        <f t="shared" si="82"/>
        <v>44680</v>
      </c>
      <c r="B1967" s="860" t="str">
        <f t="shared" si="81"/>
        <v>Year 6</v>
      </c>
    </row>
    <row r="1968" spans="1:2" x14ac:dyDescent="0.2">
      <c r="A1968" s="910">
        <f t="shared" si="82"/>
        <v>44681</v>
      </c>
      <c r="B1968" s="860" t="str">
        <f t="shared" si="81"/>
        <v>Year 6</v>
      </c>
    </row>
    <row r="1969" spans="1:2" x14ac:dyDescent="0.2">
      <c r="A1969" s="910">
        <f t="shared" si="82"/>
        <v>44682</v>
      </c>
      <c r="B1969" s="860" t="str">
        <f t="shared" si="81"/>
        <v>Year 6</v>
      </c>
    </row>
    <row r="1970" spans="1:2" x14ac:dyDescent="0.2">
      <c r="A1970" s="910">
        <f t="shared" si="82"/>
        <v>44683</v>
      </c>
      <c r="B1970" s="860" t="str">
        <f t="shared" si="81"/>
        <v>Year 6</v>
      </c>
    </row>
    <row r="1971" spans="1:2" x14ac:dyDescent="0.2">
      <c r="A1971" s="910">
        <f t="shared" si="82"/>
        <v>44684</v>
      </c>
      <c r="B1971" s="860" t="str">
        <f t="shared" si="81"/>
        <v>Year 6</v>
      </c>
    </row>
    <row r="1972" spans="1:2" x14ac:dyDescent="0.2">
      <c r="A1972" s="910">
        <f t="shared" si="82"/>
        <v>44685</v>
      </c>
      <c r="B1972" s="860" t="str">
        <f t="shared" si="81"/>
        <v>Year 6</v>
      </c>
    </row>
    <row r="1973" spans="1:2" x14ac:dyDescent="0.2">
      <c r="A1973" s="910">
        <f t="shared" si="82"/>
        <v>44686</v>
      </c>
      <c r="B1973" s="860" t="str">
        <f t="shared" si="81"/>
        <v>Year 6</v>
      </c>
    </row>
    <row r="1974" spans="1:2" x14ac:dyDescent="0.2">
      <c r="A1974" s="910">
        <f t="shared" si="82"/>
        <v>44687</v>
      </c>
      <c r="B1974" s="860" t="str">
        <f t="shared" si="81"/>
        <v>Year 6</v>
      </c>
    </row>
    <row r="1975" spans="1:2" x14ac:dyDescent="0.2">
      <c r="A1975" s="910">
        <f t="shared" si="82"/>
        <v>44688</v>
      </c>
      <c r="B1975" s="860" t="str">
        <f t="shared" si="81"/>
        <v>Year 6</v>
      </c>
    </row>
    <row r="1976" spans="1:2" x14ac:dyDescent="0.2">
      <c r="A1976" s="910">
        <f t="shared" si="82"/>
        <v>44689</v>
      </c>
      <c r="B1976" s="860" t="str">
        <f t="shared" si="81"/>
        <v>Year 6</v>
      </c>
    </row>
    <row r="1977" spans="1:2" x14ac:dyDescent="0.2">
      <c r="A1977" s="910">
        <f t="shared" si="82"/>
        <v>44690</v>
      </c>
      <c r="B1977" s="860" t="str">
        <f t="shared" si="81"/>
        <v>Year 6</v>
      </c>
    </row>
    <row r="1978" spans="1:2" x14ac:dyDescent="0.2">
      <c r="A1978" s="910">
        <f t="shared" si="82"/>
        <v>44691</v>
      </c>
      <c r="B1978" s="860" t="str">
        <f t="shared" si="81"/>
        <v>Year 6</v>
      </c>
    </row>
    <row r="1979" spans="1:2" x14ac:dyDescent="0.2">
      <c r="A1979" s="910">
        <f t="shared" si="82"/>
        <v>44692</v>
      </c>
      <c r="B1979" s="860" t="str">
        <f t="shared" si="81"/>
        <v>Year 6</v>
      </c>
    </row>
    <row r="1980" spans="1:2" x14ac:dyDescent="0.2">
      <c r="A1980" s="910">
        <f t="shared" si="82"/>
        <v>44693</v>
      </c>
      <c r="B1980" s="860" t="str">
        <f t="shared" si="81"/>
        <v>Year 6</v>
      </c>
    </row>
    <row r="1981" spans="1:2" x14ac:dyDescent="0.2">
      <c r="A1981" s="910">
        <f t="shared" si="82"/>
        <v>44694</v>
      </c>
      <c r="B1981" s="860" t="str">
        <f t="shared" si="81"/>
        <v>Year 6</v>
      </c>
    </row>
    <row r="1982" spans="1:2" x14ac:dyDescent="0.2">
      <c r="A1982" s="910">
        <f t="shared" si="82"/>
        <v>44695</v>
      </c>
      <c r="B1982" s="860" t="str">
        <f t="shared" si="81"/>
        <v>Year 6</v>
      </c>
    </row>
    <row r="1983" spans="1:2" x14ac:dyDescent="0.2">
      <c r="A1983" s="910">
        <f t="shared" si="82"/>
        <v>44696</v>
      </c>
      <c r="B1983" s="860" t="str">
        <f t="shared" si="81"/>
        <v>Year 6</v>
      </c>
    </row>
    <row r="1984" spans="1:2" x14ac:dyDescent="0.2">
      <c r="A1984" s="910">
        <f t="shared" si="82"/>
        <v>44697</v>
      </c>
      <c r="B1984" s="860" t="str">
        <f t="shared" si="81"/>
        <v>Year 6</v>
      </c>
    </row>
    <row r="1985" spans="1:2" x14ac:dyDescent="0.2">
      <c r="A1985" s="910">
        <f t="shared" si="82"/>
        <v>44698</v>
      </c>
      <c r="B1985" s="860" t="str">
        <f t="shared" si="81"/>
        <v>Year 6</v>
      </c>
    </row>
    <row r="1986" spans="1:2" x14ac:dyDescent="0.2">
      <c r="A1986" s="910">
        <f t="shared" si="82"/>
        <v>44699</v>
      </c>
      <c r="B1986" s="860" t="str">
        <f t="shared" si="81"/>
        <v>Year 6</v>
      </c>
    </row>
    <row r="1987" spans="1:2" x14ac:dyDescent="0.2">
      <c r="A1987" s="910">
        <f t="shared" si="82"/>
        <v>44700</v>
      </c>
      <c r="B1987" s="860" t="str">
        <f t="shared" si="81"/>
        <v>Year 6</v>
      </c>
    </row>
    <row r="1988" spans="1:2" x14ac:dyDescent="0.2">
      <c r="A1988" s="910">
        <f t="shared" si="82"/>
        <v>44701</v>
      </c>
      <c r="B1988" s="860" t="str">
        <f t="shared" si="81"/>
        <v>Year 6</v>
      </c>
    </row>
    <row r="1989" spans="1:2" x14ac:dyDescent="0.2">
      <c r="A1989" s="910">
        <f t="shared" si="82"/>
        <v>44702</v>
      </c>
      <c r="B1989" s="860" t="str">
        <f t="shared" si="81"/>
        <v>Year 6</v>
      </c>
    </row>
    <row r="1990" spans="1:2" x14ac:dyDescent="0.2">
      <c r="A1990" s="910">
        <f t="shared" si="82"/>
        <v>44703</v>
      </c>
      <c r="B1990" s="860" t="str">
        <f t="shared" si="81"/>
        <v>Year 6</v>
      </c>
    </row>
    <row r="1991" spans="1:2" x14ac:dyDescent="0.2">
      <c r="A1991" s="910">
        <f t="shared" si="82"/>
        <v>44704</v>
      </c>
      <c r="B1991" s="860" t="str">
        <f t="shared" si="81"/>
        <v>Year 6</v>
      </c>
    </row>
    <row r="1992" spans="1:2" x14ac:dyDescent="0.2">
      <c r="A1992" s="910">
        <f t="shared" si="82"/>
        <v>44705</v>
      </c>
      <c r="B1992" s="860" t="str">
        <f t="shared" si="81"/>
        <v>Year 6</v>
      </c>
    </row>
    <row r="1993" spans="1:2" x14ac:dyDescent="0.2">
      <c r="A1993" s="910">
        <f t="shared" si="82"/>
        <v>44706</v>
      </c>
      <c r="B1993" s="860" t="str">
        <f t="shared" si="81"/>
        <v>Year 6</v>
      </c>
    </row>
    <row r="1994" spans="1:2" x14ac:dyDescent="0.2">
      <c r="A1994" s="910">
        <f t="shared" si="82"/>
        <v>44707</v>
      </c>
      <c r="B1994" s="860" t="str">
        <f t="shared" si="81"/>
        <v>Year 6</v>
      </c>
    </row>
    <row r="1995" spans="1:2" x14ac:dyDescent="0.2">
      <c r="A1995" s="910">
        <f t="shared" si="82"/>
        <v>44708</v>
      </c>
      <c r="B1995" s="860" t="str">
        <f t="shared" si="81"/>
        <v>Year 6</v>
      </c>
    </row>
    <row r="1996" spans="1:2" x14ac:dyDescent="0.2">
      <c r="A1996" s="910">
        <f t="shared" si="82"/>
        <v>44709</v>
      </c>
      <c r="B1996" s="860" t="str">
        <f t="shared" si="81"/>
        <v>Year 6</v>
      </c>
    </row>
    <row r="1997" spans="1:2" x14ac:dyDescent="0.2">
      <c r="A1997" s="910">
        <f t="shared" si="82"/>
        <v>44710</v>
      </c>
      <c r="B1997" s="860" t="str">
        <f t="shared" si="81"/>
        <v>Year 6</v>
      </c>
    </row>
    <row r="1998" spans="1:2" x14ac:dyDescent="0.2">
      <c r="A1998" s="910">
        <f t="shared" si="82"/>
        <v>44711</v>
      </c>
      <c r="B1998" s="860" t="str">
        <f t="shared" si="81"/>
        <v>Year 6</v>
      </c>
    </row>
    <row r="1999" spans="1:2" x14ac:dyDescent="0.2">
      <c r="A1999" s="910">
        <f t="shared" si="82"/>
        <v>44712</v>
      </c>
      <c r="B1999" s="860" t="str">
        <f t="shared" si="81"/>
        <v>Year 6</v>
      </c>
    </row>
    <row r="2000" spans="1:2" x14ac:dyDescent="0.2">
      <c r="A2000" s="910">
        <f t="shared" si="82"/>
        <v>44713</v>
      </c>
      <c r="B2000" s="860" t="str">
        <f t="shared" si="81"/>
        <v>Year 6</v>
      </c>
    </row>
    <row r="2001" spans="1:2" x14ac:dyDescent="0.2">
      <c r="A2001" s="910">
        <f t="shared" si="82"/>
        <v>44714</v>
      </c>
      <c r="B2001" s="860" t="str">
        <f t="shared" si="81"/>
        <v>Year 6</v>
      </c>
    </row>
    <row r="2002" spans="1:2" x14ac:dyDescent="0.2">
      <c r="A2002" s="910">
        <f t="shared" si="82"/>
        <v>44715</v>
      </c>
      <c r="B2002" s="860" t="str">
        <f t="shared" si="81"/>
        <v>Year 6</v>
      </c>
    </row>
    <row r="2003" spans="1:2" x14ac:dyDescent="0.2">
      <c r="A2003" s="910">
        <f t="shared" si="82"/>
        <v>44716</v>
      </c>
      <c r="B2003" s="860" t="str">
        <f t="shared" si="81"/>
        <v>Year 6</v>
      </c>
    </row>
    <row r="2004" spans="1:2" x14ac:dyDescent="0.2">
      <c r="A2004" s="910">
        <f t="shared" si="82"/>
        <v>44717</v>
      </c>
      <c r="B2004" s="860" t="str">
        <f t="shared" si="81"/>
        <v>Year 6</v>
      </c>
    </row>
    <row r="2005" spans="1:2" x14ac:dyDescent="0.2">
      <c r="A2005" s="910">
        <f t="shared" si="82"/>
        <v>44718</v>
      </c>
      <c r="B2005" s="860" t="str">
        <f t="shared" si="81"/>
        <v>Year 6</v>
      </c>
    </row>
    <row r="2006" spans="1:2" x14ac:dyDescent="0.2">
      <c r="A2006" s="910">
        <f t="shared" si="82"/>
        <v>44719</v>
      </c>
      <c r="B2006" s="860" t="str">
        <f t="shared" si="81"/>
        <v>Year 6</v>
      </c>
    </row>
    <row r="2007" spans="1:2" x14ac:dyDescent="0.2">
      <c r="A2007" s="910">
        <f t="shared" si="82"/>
        <v>44720</v>
      </c>
      <c r="B2007" s="860" t="str">
        <f t="shared" si="81"/>
        <v>Year 6</v>
      </c>
    </row>
    <row r="2008" spans="1:2" x14ac:dyDescent="0.2">
      <c r="A2008" s="910">
        <f t="shared" si="82"/>
        <v>44721</v>
      </c>
      <c r="B2008" s="860" t="str">
        <f t="shared" ref="B2008:B2071" si="83">IF(AND(DAY(A2008)=DAY($B$8),MONTH(A2008)=MONTH($B$8),YEAR(A2008)-YEAR($B$8)&gt;-1),CONCATENATE("Year ",YEAR(A2008)-YEAR($B$8)+1),B2007)</f>
        <v>Year 6</v>
      </c>
    </row>
    <row r="2009" spans="1:2" x14ac:dyDescent="0.2">
      <c r="A2009" s="910">
        <f t="shared" ref="A2009:A2072" si="84">A2008+1</f>
        <v>44722</v>
      </c>
      <c r="B2009" s="860" t="str">
        <f t="shared" si="83"/>
        <v>Year 6</v>
      </c>
    </row>
    <row r="2010" spans="1:2" x14ac:dyDescent="0.2">
      <c r="A2010" s="910">
        <f t="shared" si="84"/>
        <v>44723</v>
      </c>
      <c r="B2010" s="860" t="str">
        <f t="shared" si="83"/>
        <v>Year 6</v>
      </c>
    </row>
    <row r="2011" spans="1:2" x14ac:dyDescent="0.2">
      <c r="A2011" s="910">
        <f t="shared" si="84"/>
        <v>44724</v>
      </c>
      <c r="B2011" s="860" t="str">
        <f t="shared" si="83"/>
        <v>Year 6</v>
      </c>
    </row>
    <row r="2012" spans="1:2" x14ac:dyDescent="0.2">
      <c r="A2012" s="910">
        <f t="shared" si="84"/>
        <v>44725</v>
      </c>
      <c r="B2012" s="860" t="str">
        <f t="shared" si="83"/>
        <v>Year 6</v>
      </c>
    </row>
    <row r="2013" spans="1:2" x14ac:dyDescent="0.2">
      <c r="A2013" s="910">
        <f t="shared" si="84"/>
        <v>44726</v>
      </c>
      <c r="B2013" s="860" t="str">
        <f t="shared" si="83"/>
        <v>Year 6</v>
      </c>
    </row>
    <row r="2014" spans="1:2" x14ac:dyDescent="0.2">
      <c r="A2014" s="910">
        <f t="shared" si="84"/>
        <v>44727</v>
      </c>
      <c r="B2014" s="860" t="str">
        <f t="shared" si="83"/>
        <v>Year 6</v>
      </c>
    </row>
    <row r="2015" spans="1:2" x14ac:dyDescent="0.2">
      <c r="A2015" s="910">
        <f t="shared" si="84"/>
        <v>44728</v>
      </c>
      <c r="B2015" s="860" t="str">
        <f t="shared" si="83"/>
        <v>Year 6</v>
      </c>
    </row>
    <row r="2016" spans="1:2" x14ac:dyDescent="0.2">
      <c r="A2016" s="910">
        <f t="shared" si="84"/>
        <v>44729</v>
      </c>
      <c r="B2016" s="860" t="str">
        <f t="shared" si="83"/>
        <v>Year 6</v>
      </c>
    </row>
    <row r="2017" spans="1:2" x14ac:dyDescent="0.2">
      <c r="A2017" s="910">
        <f t="shared" si="84"/>
        <v>44730</v>
      </c>
      <c r="B2017" s="860" t="str">
        <f t="shared" si="83"/>
        <v>Year 6</v>
      </c>
    </row>
    <row r="2018" spans="1:2" x14ac:dyDescent="0.2">
      <c r="A2018" s="910">
        <f t="shared" si="84"/>
        <v>44731</v>
      </c>
      <c r="B2018" s="860" t="str">
        <f t="shared" si="83"/>
        <v>Year 6</v>
      </c>
    </row>
    <row r="2019" spans="1:2" x14ac:dyDescent="0.2">
      <c r="A2019" s="910">
        <f t="shared" si="84"/>
        <v>44732</v>
      </c>
      <c r="B2019" s="860" t="str">
        <f t="shared" si="83"/>
        <v>Year 6</v>
      </c>
    </row>
    <row r="2020" spans="1:2" x14ac:dyDescent="0.2">
      <c r="A2020" s="910">
        <f t="shared" si="84"/>
        <v>44733</v>
      </c>
      <c r="B2020" s="860" t="str">
        <f t="shared" si="83"/>
        <v>Year 6</v>
      </c>
    </row>
    <row r="2021" spans="1:2" x14ac:dyDescent="0.2">
      <c r="A2021" s="910">
        <f t="shared" si="84"/>
        <v>44734</v>
      </c>
      <c r="B2021" s="860" t="str">
        <f t="shared" si="83"/>
        <v>Year 6</v>
      </c>
    </row>
    <row r="2022" spans="1:2" x14ac:dyDescent="0.2">
      <c r="A2022" s="910">
        <f t="shared" si="84"/>
        <v>44735</v>
      </c>
      <c r="B2022" s="860" t="str">
        <f t="shared" si="83"/>
        <v>Year 6</v>
      </c>
    </row>
    <row r="2023" spans="1:2" x14ac:dyDescent="0.2">
      <c r="A2023" s="910">
        <f t="shared" si="84"/>
        <v>44736</v>
      </c>
      <c r="B2023" s="860" t="str">
        <f t="shared" si="83"/>
        <v>Year 6</v>
      </c>
    </row>
    <row r="2024" spans="1:2" x14ac:dyDescent="0.2">
      <c r="A2024" s="910">
        <f t="shared" si="84"/>
        <v>44737</v>
      </c>
      <c r="B2024" s="860" t="str">
        <f t="shared" si="83"/>
        <v>Year 6</v>
      </c>
    </row>
    <row r="2025" spans="1:2" x14ac:dyDescent="0.2">
      <c r="A2025" s="910">
        <f t="shared" si="84"/>
        <v>44738</v>
      </c>
      <c r="B2025" s="860" t="str">
        <f t="shared" si="83"/>
        <v>Year 6</v>
      </c>
    </row>
    <row r="2026" spans="1:2" x14ac:dyDescent="0.2">
      <c r="A2026" s="910">
        <f t="shared" si="84"/>
        <v>44739</v>
      </c>
      <c r="B2026" s="860" t="str">
        <f t="shared" si="83"/>
        <v>Year 6</v>
      </c>
    </row>
    <row r="2027" spans="1:2" x14ac:dyDescent="0.2">
      <c r="A2027" s="910">
        <f t="shared" si="84"/>
        <v>44740</v>
      </c>
      <c r="B2027" s="860" t="str">
        <f t="shared" si="83"/>
        <v>Year 6</v>
      </c>
    </row>
    <row r="2028" spans="1:2" x14ac:dyDescent="0.2">
      <c r="A2028" s="910">
        <f t="shared" si="84"/>
        <v>44741</v>
      </c>
      <c r="B2028" s="860" t="str">
        <f t="shared" si="83"/>
        <v>Year 6</v>
      </c>
    </row>
    <row r="2029" spans="1:2" x14ac:dyDescent="0.2">
      <c r="A2029" s="910">
        <f t="shared" si="84"/>
        <v>44742</v>
      </c>
      <c r="B2029" s="860" t="str">
        <f t="shared" si="83"/>
        <v>Year 6</v>
      </c>
    </row>
    <row r="2030" spans="1:2" x14ac:dyDescent="0.2">
      <c r="A2030" s="910">
        <f t="shared" si="84"/>
        <v>44743</v>
      </c>
      <c r="B2030" s="860" t="str">
        <f t="shared" si="83"/>
        <v>Year 6</v>
      </c>
    </row>
    <row r="2031" spans="1:2" x14ac:dyDescent="0.2">
      <c r="A2031" s="910">
        <f t="shared" si="84"/>
        <v>44744</v>
      </c>
      <c r="B2031" s="860" t="str">
        <f t="shared" si="83"/>
        <v>Year 6</v>
      </c>
    </row>
    <row r="2032" spans="1:2" x14ac:dyDescent="0.2">
      <c r="A2032" s="910">
        <f t="shared" si="84"/>
        <v>44745</v>
      </c>
      <c r="B2032" s="860" t="str">
        <f t="shared" si="83"/>
        <v>Year 6</v>
      </c>
    </row>
    <row r="2033" spans="1:2" x14ac:dyDescent="0.2">
      <c r="A2033" s="910">
        <f t="shared" si="84"/>
        <v>44746</v>
      </c>
      <c r="B2033" s="860" t="str">
        <f t="shared" si="83"/>
        <v>Year 6</v>
      </c>
    </row>
    <row r="2034" spans="1:2" x14ac:dyDescent="0.2">
      <c r="A2034" s="910">
        <f t="shared" si="84"/>
        <v>44747</v>
      </c>
      <c r="B2034" s="860" t="str">
        <f t="shared" si="83"/>
        <v>Year 6</v>
      </c>
    </row>
    <row r="2035" spans="1:2" x14ac:dyDescent="0.2">
      <c r="A2035" s="910">
        <f t="shared" si="84"/>
        <v>44748</v>
      </c>
      <c r="B2035" s="860" t="str">
        <f t="shared" si="83"/>
        <v>Year 6</v>
      </c>
    </row>
    <row r="2036" spans="1:2" x14ac:dyDescent="0.2">
      <c r="A2036" s="910">
        <f t="shared" si="84"/>
        <v>44749</v>
      </c>
      <c r="B2036" s="860" t="str">
        <f t="shared" si="83"/>
        <v>Year 6</v>
      </c>
    </row>
    <row r="2037" spans="1:2" x14ac:dyDescent="0.2">
      <c r="A2037" s="910">
        <f t="shared" si="84"/>
        <v>44750</v>
      </c>
      <c r="B2037" s="860" t="str">
        <f t="shared" si="83"/>
        <v>Year 6</v>
      </c>
    </row>
    <row r="2038" spans="1:2" x14ac:dyDescent="0.2">
      <c r="A2038" s="910">
        <f t="shared" si="84"/>
        <v>44751</v>
      </c>
      <c r="B2038" s="860" t="str">
        <f t="shared" si="83"/>
        <v>Year 6</v>
      </c>
    </row>
    <row r="2039" spans="1:2" x14ac:dyDescent="0.2">
      <c r="A2039" s="910">
        <f t="shared" si="84"/>
        <v>44752</v>
      </c>
      <c r="B2039" s="860" t="str">
        <f t="shared" si="83"/>
        <v>Year 6</v>
      </c>
    </row>
    <row r="2040" spans="1:2" x14ac:dyDescent="0.2">
      <c r="A2040" s="910">
        <f t="shared" si="84"/>
        <v>44753</v>
      </c>
      <c r="B2040" s="860" t="str">
        <f t="shared" si="83"/>
        <v>Year 6</v>
      </c>
    </row>
    <row r="2041" spans="1:2" x14ac:dyDescent="0.2">
      <c r="A2041" s="910">
        <f t="shared" si="84"/>
        <v>44754</v>
      </c>
      <c r="B2041" s="860" t="str">
        <f t="shared" si="83"/>
        <v>Year 6</v>
      </c>
    </row>
    <row r="2042" spans="1:2" x14ac:dyDescent="0.2">
      <c r="A2042" s="910">
        <f t="shared" si="84"/>
        <v>44755</v>
      </c>
      <c r="B2042" s="860" t="str">
        <f t="shared" si="83"/>
        <v>Year 6</v>
      </c>
    </row>
    <row r="2043" spans="1:2" x14ac:dyDescent="0.2">
      <c r="A2043" s="910">
        <f t="shared" si="84"/>
        <v>44756</v>
      </c>
      <c r="B2043" s="860" t="str">
        <f t="shared" si="83"/>
        <v>Year 6</v>
      </c>
    </row>
    <row r="2044" spans="1:2" x14ac:dyDescent="0.2">
      <c r="A2044" s="910">
        <f t="shared" si="84"/>
        <v>44757</v>
      </c>
      <c r="B2044" s="860" t="str">
        <f t="shared" si="83"/>
        <v>Year 6</v>
      </c>
    </row>
    <row r="2045" spans="1:2" x14ac:dyDescent="0.2">
      <c r="A2045" s="910">
        <f t="shared" si="84"/>
        <v>44758</v>
      </c>
      <c r="B2045" s="860" t="str">
        <f t="shared" si="83"/>
        <v>Year 6</v>
      </c>
    </row>
    <row r="2046" spans="1:2" x14ac:dyDescent="0.2">
      <c r="A2046" s="910">
        <f t="shared" si="84"/>
        <v>44759</v>
      </c>
      <c r="B2046" s="860" t="str">
        <f t="shared" si="83"/>
        <v>Year 6</v>
      </c>
    </row>
    <row r="2047" spans="1:2" x14ac:dyDescent="0.2">
      <c r="A2047" s="910">
        <f t="shared" si="84"/>
        <v>44760</v>
      </c>
      <c r="B2047" s="860" t="str">
        <f t="shared" si="83"/>
        <v>Year 6</v>
      </c>
    </row>
    <row r="2048" spans="1:2" x14ac:dyDescent="0.2">
      <c r="A2048" s="910">
        <f t="shared" si="84"/>
        <v>44761</v>
      </c>
      <c r="B2048" s="860" t="str">
        <f t="shared" si="83"/>
        <v>Year 6</v>
      </c>
    </row>
    <row r="2049" spans="1:2" x14ac:dyDescent="0.2">
      <c r="A2049" s="910">
        <f t="shared" si="84"/>
        <v>44762</v>
      </c>
      <c r="B2049" s="860" t="str">
        <f t="shared" si="83"/>
        <v>Year 6</v>
      </c>
    </row>
    <row r="2050" spans="1:2" x14ac:dyDescent="0.2">
      <c r="A2050" s="910">
        <f t="shared" si="84"/>
        <v>44763</v>
      </c>
      <c r="B2050" s="860" t="str">
        <f t="shared" si="83"/>
        <v>Year 6</v>
      </c>
    </row>
    <row r="2051" spans="1:2" x14ac:dyDescent="0.2">
      <c r="A2051" s="910">
        <f t="shared" si="84"/>
        <v>44764</v>
      </c>
      <c r="B2051" s="860" t="str">
        <f t="shared" si="83"/>
        <v>Year 6</v>
      </c>
    </row>
    <row r="2052" spans="1:2" x14ac:dyDescent="0.2">
      <c r="A2052" s="910">
        <f t="shared" si="84"/>
        <v>44765</v>
      </c>
      <c r="B2052" s="860" t="str">
        <f t="shared" si="83"/>
        <v>Year 6</v>
      </c>
    </row>
    <row r="2053" spans="1:2" x14ac:dyDescent="0.2">
      <c r="A2053" s="910">
        <f t="shared" si="84"/>
        <v>44766</v>
      </c>
      <c r="B2053" s="860" t="str">
        <f t="shared" si="83"/>
        <v>Year 6</v>
      </c>
    </row>
    <row r="2054" spans="1:2" x14ac:dyDescent="0.2">
      <c r="A2054" s="910">
        <f t="shared" si="84"/>
        <v>44767</v>
      </c>
      <c r="B2054" s="860" t="str">
        <f t="shared" si="83"/>
        <v>Year 6</v>
      </c>
    </row>
    <row r="2055" spans="1:2" x14ac:dyDescent="0.2">
      <c r="A2055" s="910">
        <f t="shared" si="84"/>
        <v>44768</v>
      </c>
      <c r="B2055" s="860" t="str">
        <f t="shared" si="83"/>
        <v>Year 6</v>
      </c>
    </row>
    <row r="2056" spans="1:2" x14ac:dyDescent="0.2">
      <c r="A2056" s="910">
        <f t="shared" si="84"/>
        <v>44769</v>
      </c>
      <c r="B2056" s="860" t="str">
        <f t="shared" si="83"/>
        <v>Year 6</v>
      </c>
    </row>
    <row r="2057" spans="1:2" x14ac:dyDescent="0.2">
      <c r="A2057" s="910">
        <f t="shared" si="84"/>
        <v>44770</v>
      </c>
      <c r="B2057" s="860" t="str">
        <f t="shared" si="83"/>
        <v>Year 6</v>
      </c>
    </row>
    <row r="2058" spans="1:2" x14ac:dyDescent="0.2">
      <c r="A2058" s="910">
        <f t="shared" si="84"/>
        <v>44771</v>
      </c>
      <c r="B2058" s="860" t="str">
        <f t="shared" si="83"/>
        <v>Year 6</v>
      </c>
    </row>
    <row r="2059" spans="1:2" x14ac:dyDescent="0.2">
      <c r="A2059" s="910">
        <f t="shared" si="84"/>
        <v>44772</v>
      </c>
      <c r="B2059" s="860" t="str">
        <f t="shared" si="83"/>
        <v>Year 6</v>
      </c>
    </row>
    <row r="2060" spans="1:2" x14ac:dyDescent="0.2">
      <c r="A2060" s="910">
        <f t="shared" si="84"/>
        <v>44773</v>
      </c>
      <c r="B2060" s="860" t="str">
        <f t="shared" si="83"/>
        <v>Year 6</v>
      </c>
    </row>
    <row r="2061" spans="1:2" x14ac:dyDescent="0.2">
      <c r="A2061" s="910">
        <f t="shared" si="84"/>
        <v>44774</v>
      </c>
      <c r="B2061" s="860" t="str">
        <f t="shared" si="83"/>
        <v>Year 6</v>
      </c>
    </row>
    <row r="2062" spans="1:2" x14ac:dyDescent="0.2">
      <c r="A2062" s="910">
        <f t="shared" si="84"/>
        <v>44775</v>
      </c>
      <c r="B2062" s="860" t="str">
        <f t="shared" si="83"/>
        <v>Year 6</v>
      </c>
    </row>
    <row r="2063" spans="1:2" x14ac:dyDescent="0.2">
      <c r="A2063" s="910">
        <f t="shared" si="84"/>
        <v>44776</v>
      </c>
      <c r="B2063" s="860" t="str">
        <f t="shared" si="83"/>
        <v>Year 6</v>
      </c>
    </row>
    <row r="2064" spans="1:2" x14ac:dyDescent="0.2">
      <c r="A2064" s="910">
        <f t="shared" si="84"/>
        <v>44777</v>
      </c>
      <c r="B2064" s="860" t="str">
        <f t="shared" si="83"/>
        <v>Year 6</v>
      </c>
    </row>
    <row r="2065" spans="1:2" x14ac:dyDescent="0.2">
      <c r="A2065" s="910">
        <f t="shared" si="84"/>
        <v>44778</v>
      </c>
      <c r="B2065" s="860" t="str">
        <f t="shared" si="83"/>
        <v>Year 6</v>
      </c>
    </row>
    <row r="2066" spans="1:2" x14ac:dyDescent="0.2">
      <c r="A2066" s="910">
        <f t="shared" si="84"/>
        <v>44779</v>
      </c>
      <c r="B2066" s="860" t="str">
        <f t="shared" si="83"/>
        <v>Year 6</v>
      </c>
    </row>
    <row r="2067" spans="1:2" x14ac:dyDescent="0.2">
      <c r="A2067" s="910">
        <f t="shared" si="84"/>
        <v>44780</v>
      </c>
      <c r="B2067" s="860" t="str">
        <f t="shared" si="83"/>
        <v>Year 6</v>
      </c>
    </row>
    <row r="2068" spans="1:2" x14ac:dyDescent="0.2">
      <c r="A2068" s="910">
        <f t="shared" si="84"/>
        <v>44781</v>
      </c>
      <c r="B2068" s="860" t="str">
        <f t="shared" si="83"/>
        <v>Year 6</v>
      </c>
    </row>
    <row r="2069" spans="1:2" x14ac:dyDescent="0.2">
      <c r="A2069" s="910">
        <f t="shared" si="84"/>
        <v>44782</v>
      </c>
      <c r="B2069" s="860" t="str">
        <f t="shared" si="83"/>
        <v>Year 6</v>
      </c>
    </row>
    <row r="2070" spans="1:2" x14ac:dyDescent="0.2">
      <c r="A2070" s="910">
        <f t="shared" si="84"/>
        <v>44783</v>
      </c>
      <c r="B2070" s="860" t="str">
        <f t="shared" si="83"/>
        <v>Year 6</v>
      </c>
    </row>
    <row r="2071" spans="1:2" x14ac:dyDescent="0.2">
      <c r="A2071" s="910">
        <f t="shared" si="84"/>
        <v>44784</v>
      </c>
      <c r="B2071" s="860" t="str">
        <f t="shared" si="83"/>
        <v>Year 6</v>
      </c>
    </row>
    <row r="2072" spans="1:2" x14ac:dyDescent="0.2">
      <c r="A2072" s="910">
        <f t="shared" si="84"/>
        <v>44785</v>
      </c>
      <c r="B2072" s="860" t="str">
        <f t="shared" ref="B2072:B2135" si="85">IF(AND(DAY(A2072)=DAY($B$8),MONTH(A2072)=MONTH($B$8),YEAR(A2072)-YEAR($B$8)&gt;-1),CONCATENATE("Year ",YEAR(A2072)-YEAR($B$8)+1),B2071)</f>
        <v>Year 6</v>
      </c>
    </row>
    <row r="2073" spans="1:2" x14ac:dyDescent="0.2">
      <c r="A2073" s="910">
        <f t="shared" ref="A2073:A2136" si="86">A2072+1</f>
        <v>44786</v>
      </c>
      <c r="B2073" s="860" t="str">
        <f t="shared" si="85"/>
        <v>Year 6</v>
      </c>
    </row>
    <row r="2074" spans="1:2" x14ac:dyDescent="0.2">
      <c r="A2074" s="910">
        <f t="shared" si="86"/>
        <v>44787</v>
      </c>
      <c r="B2074" s="860" t="str">
        <f t="shared" si="85"/>
        <v>Year 6</v>
      </c>
    </row>
    <row r="2075" spans="1:2" x14ac:dyDescent="0.2">
      <c r="A2075" s="910">
        <f t="shared" si="86"/>
        <v>44788</v>
      </c>
      <c r="B2075" s="860" t="str">
        <f t="shared" si="85"/>
        <v>Year 6</v>
      </c>
    </row>
    <row r="2076" spans="1:2" x14ac:dyDescent="0.2">
      <c r="A2076" s="910">
        <f t="shared" si="86"/>
        <v>44789</v>
      </c>
      <c r="B2076" s="860" t="str">
        <f t="shared" si="85"/>
        <v>Year 6</v>
      </c>
    </row>
    <row r="2077" spans="1:2" x14ac:dyDescent="0.2">
      <c r="A2077" s="910">
        <f t="shared" si="86"/>
        <v>44790</v>
      </c>
      <c r="B2077" s="860" t="str">
        <f t="shared" si="85"/>
        <v>Year 6</v>
      </c>
    </row>
    <row r="2078" spans="1:2" x14ac:dyDescent="0.2">
      <c r="A2078" s="910">
        <f t="shared" si="86"/>
        <v>44791</v>
      </c>
      <c r="B2078" s="860" t="str">
        <f t="shared" si="85"/>
        <v>Year 6</v>
      </c>
    </row>
    <row r="2079" spans="1:2" x14ac:dyDescent="0.2">
      <c r="A2079" s="910">
        <f t="shared" si="86"/>
        <v>44792</v>
      </c>
      <c r="B2079" s="860" t="str">
        <f t="shared" si="85"/>
        <v>Year 6</v>
      </c>
    </row>
    <row r="2080" spans="1:2" x14ac:dyDescent="0.2">
      <c r="A2080" s="910">
        <f t="shared" si="86"/>
        <v>44793</v>
      </c>
      <c r="B2080" s="860" t="str">
        <f t="shared" si="85"/>
        <v>Year 6</v>
      </c>
    </row>
    <row r="2081" spans="1:2" x14ac:dyDescent="0.2">
      <c r="A2081" s="910">
        <f t="shared" si="86"/>
        <v>44794</v>
      </c>
      <c r="B2081" s="860" t="str">
        <f t="shared" si="85"/>
        <v>Year 6</v>
      </c>
    </row>
    <row r="2082" spans="1:2" x14ac:dyDescent="0.2">
      <c r="A2082" s="910">
        <f t="shared" si="86"/>
        <v>44795</v>
      </c>
      <c r="B2082" s="860" t="str">
        <f t="shared" si="85"/>
        <v>Year 6</v>
      </c>
    </row>
    <row r="2083" spans="1:2" x14ac:dyDescent="0.2">
      <c r="A2083" s="910">
        <f t="shared" si="86"/>
        <v>44796</v>
      </c>
      <c r="B2083" s="860" t="str">
        <f t="shared" si="85"/>
        <v>Year 6</v>
      </c>
    </row>
    <row r="2084" spans="1:2" x14ac:dyDescent="0.2">
      <c r="A2084" s="910">
        <f t="shared" si="86"/>
        <v>44797</v>
      </c>
      <c r="B2084" s="860" t="str">
        <f t="shared" si="85"/>
        <v>Year 6</v>
      </c>
    </row>
    <row r="2085" spans="1:2" x14ac:dyDescent="0.2">
      <c r="A2085" s="910">
        <f t="shared" si="86"/>
        <v>44798</v>
      </c>
      <c r="B2085" s="860" t="str">
        <f t="shared" si="85"/>
        <v>Year 6</v>
      </c>
    </row>
    <row r="2086" spans="1:2" x14ac:dyDescent="0.2">
      <c r="A2086" s="910">
        <f t="shared" si="86"/>
        <v>44799</v>
      </c>
      <c r="B2086" s="860" t="str">
        <f t="shared" si="85"/>
        <v>Year 6</v>
      </c>
    </row>
    <row r="2087" spans="1:2" x14ac:dyDescent="0.2">
      <c r="A2087" s="910">
        <f t="shared" si="86"/>
        <v>44800</v>
      </c>
      <c r="B2087" s="860" t="str">
        <f t="shared" si="85"/>
        <v>Year 6</v>
      </c>
    </row>
    <row r="2088" spans="1:2" x14ac:dyDescent="0.2">
      <c r="A2088" s="910">
        <f t="shared" si="86"/>
        <v>44801</v>
      </c>
      <c r="B2088" s="860" t="str">
        <f t="shared" si="85"/>
        <v>Year 6</v>
      </c>
    </row>
    <row r="2089" spans="1:2" x14ac:dyDescent="0.2">
      <c r="A2089" s="910">
        <f t="shared" si="86"/>
        <v>44802</v>
      </c>
      <c r="B2089" s="860" t="str">
        <f t="shared" si="85"/>
        <v>Year 6</v>
      </c>
    </row>
    <row r="2090" spans="1:2" x14ac:dyDescent="0.2">
      <c r="A2090" s="910">
        <f t="shared" si="86"/>
        <v>44803</v>
      </c>
      <c r="B2090" s="860" t="str">
        <f t="shared" si="85"/>
        <v>Year 6</v>
      </c>
    </row>
    <row r="2091" spans="1:2" x14ac:dyDescent="0.2">
      <c r="A2091" s="910">
        <f t="shared" si="86"/>
        <v>44804</v>
      </c>
      <c r="B2091" s="860" t="str">
        <f t="shared" si="85"/>
        <v>Year 6</v>
      </c>
    </row>
    <row r="2092" spans="1:2" x14ac:dyDescent="0.2">
      <c r="A2092" s="910">
        <f t="shared" si="86"/>
        <v>44805</v>
      </c>
      <c r="B2092" s="860" t="str">
        <f t="shared" si="85"/>
        <v>Year 6</v>
      </c>
    </row>
    <row r="2093" spans="1:2" x14ac:dyDescent="0.2">
      <c r="A2093" s="910">
        <f t="shared" si="86"/>
        <v>44806</v>
      </c>
      <c r="B2093" s="860" t="str">
        <f t="shared" si="85"/>
        <v>Year 6</v>
      </c>
    </row>
    <row r="2094" spans="1:2" x14ac:dyDescent="0.2">
      <c r="A2094" s="910">
        <f t="shared" si="86"/>
        <v>44807</v>
      </c>
      <c r="B2094" s="860" t="str">
        <f t="shared" si="85"/>
        <v>Year 6</v>
      </c>
    </row>
    <row r="2095" spans="1:2" x14ac:dyDescent="0.2">
      <c r="A2095" s="910">
        <f t="shared" si="86"/>
        <v>44808</v>
      </c>
      <c r="B2095" s="860" t="str">
        <f t="shared" si="85"/>
        <v>Year 6</v>
      </c>
    </row>
    <row r="2096" spans="1:2" x14ac:dyDescent="0.2">
      <c r="A2096" s="910">
        <f t="shared" si="86"/>
        <v>44809</v>
      </c>
      <c r="B2096" s="860" t="str">
        <f t="shared" si="85"/>
        <v>Year 6</v>
      </c>
    </row>
    <row r="2097" spans="1:2" x14ac:dyDescent="0.2">
      <c r="A2097" s="910">
        <f t="shared" si="86"/>
        <v>44810</v>
      </c>
      <c r="B2097" s="860" t="str">
        <f t="shared" si="85"/>
        <v>Year 6</v>
      </c>
    </row>
    <row r="2098" spans="1:2" x14ac:dyDescent="0.2">
      <c r="A2098" s="910">
        <f t="shared" si="86"/>
        <v>44811</v>
      </c>
      <c r="B2098" s="860" t="str">
        <f t="shared" si="85"/>
        <v>Year 6</v>
      </c>
    </row>
    <row r="2099" spans="1:2" x14ac:dyDescent="0.2">
      <c r="A2099" s="910">
        <f t="shared" si="86"/>
        <v>44812</v>
      </c>
      <c r="B2099" s="860" t="str">
        <f t="shared" si="85"/>
        <v>Year 6</v>
      </c>
    </row>
    <row r="2100" spans="1:2" x14ac:dyDescent="0.2">
      <c r="A2100" s="910">
        <f t="shared" si="86"/>
        <v>44813</v>
      </c>
      <c r="B2100" s="860" t="str">
        <f t="shared" si="85"/>
        <v>Year 6</v>
      </c>
    </row>
    <row r="2101" spans="1:2" x14ac:dyDescent="0.2">
      <c r="A2101" s="910">
        <f t="shared" si="86"/>
        <v>44814</v>
      </c>
      <c r="B2101" s="860" t="str">
        <f t="shared" si="85"/>
        <v>Year 6</v>
      </c>
    </row>
    <row r="2102" spans="1:2" x14ac:dyDescent="0.2">
      <c r="A2102" s="910">
        <f t="shared" si="86"/>
        <v>44815</v>
      </c>
      <c r="B2102" s="860" t="str">
        <f t="shared" si="85"/>
        <v>Year 6</v>
      </c>
    </row>
    <row r="2103" spans="1:2" x14ac:dyDescent="0.2">
      <c r="A2103" s="910">
        <f t="shared" si="86"/>
        <v>44816</v>
      </c>
      <c r="B2103" s="860" t="str">
        <f t="shared" si="85"/>
        <v>Year 6</v>
      </c>
    </row>
    <row r="2104" spans="1:2" x14ac:dyDescent="0.2">
      <c r="A2104" s="910">
        <f t="shared" si="86"/>
        <v>44817</v>
      </c>
      <c r="B2104" s="860" t="str">
        <f t="shared" si="85"/>
        <v>Year 6</v>
      </c>
    </row>
    <row r="2105" spans="1:2" x14ac:dyDescent="0.2">
      <c r="A2105" s="910">
        <f t="shared" si="86"/>
        <v>44818</v>
      </c>
      <c r="B2105" s="860" t="str">
        <f t="shared" si="85"/>
        <v>Year 6</v>
      </c>
    </row>
    <row r="2106" spans="1:2" x14ac:dyDescent="0.2">
      <c r="A2106" s="910">
        <f t="shared" si="86"/>
        <v>44819</v>
      </c>
      <c r="B2106" s="860" t="str">
        <f t="shared" si="85"/>
        <v>Year 6</v>
      </c>
    </row>
    <row r="2107" spans="1:2" x14ac:dyDescent="0.2">
      <c r="A2107" s="910">
        <f t="shared" si="86"/>
        <v>44820</v>
      </c>
      <c r="B2107" s="860" t="str">
        <f t="shared" si="85"/>
        <v>Year 6</v>
      </c>
    </row>
    <row r="2108" spans="1:2" x14ac:dyDescent="0.2">
      <c r="A2108" s="910">
        <f t="shared" si="86"/>
        <v>44821</v>
      </c>
      <c r="B2108" s="860" t="str">
        <f t="shared" si="85"/>
        <v>Year 6</v>
      </c>
    </row>
    <row r="2109" spans="1:2" x14ac:dyDescent="0.2">
      <c r="A2109" s="910">
        <f t="shared" si="86"/>
        <v>44822</v>
      </c>
      <c r="B2109" s="860" t="str">
        <f t="shared" si="85"/>
        <v>Year 6</v>
      </c>
    </row>
    <row r="2110" spans="1:2" x14ac:dyDescent="0.2">
      <c r="A2110" s="910">
        <f t="shared" si="86"/>
        <v>44823</v>
      </c>
      <c r="B2110" s="860" t="str">
        <f t="shared" si="85"/>
        <v>Year 6</v>
      </c>
    </row>
    <row r="2111" spans="1:2" x14ac:dyDescent="0.2">
      <c r="A2111" s="910">
        <f t="shared" si="86"/>
        <v>44824</v>
      </c>
      <c r="B2111" s="860" t="str">
        <f t="shared" si="85"/>
        <v>Year 6</v>
      </c>
    </row>
    <row r="2112" spans="1:2" x14ac:dyDescent="0.2">
      <c r="A2112" s="910">
        <f t="shared" si="86"/>
        <v>44825</v>
      </c>
      <c r="B2112" s="860" t="str">
        <f t="shared" si="85"/>
        <v>Year 6</v>
      </c>
    </row>
    <row r="2113" spans="1:2" x14ac:dyDescent="0.2">
      <c r="A2113" s="910">
        <f t="shared" si="86"/>
        <v>44826</v>
      </c>
      <c r="B2113" s="860" t="str">
        <f t="shared" si="85"/>
        <v>Year 6</v>
      </c>
    </row>
    <row r="2114" spans="1:2" x14ac:dyDescent="0.2">
      <c r="A2114" s="910">
        <f t="shared" si="86"/>
        <v>44827</v>
      </c>
      <c r="B2114" s="860" t="str">
        <f t="shared" si="85"/>
        <v>Year 6</v>
      </c>
    </row>
    <row r="2115" spans="1:2" x14ac:dyDescent="0.2">
      <c r="A2115" s="910">
        <f t="shared" si="86"/>
        <v>44828</v>
      </c>
      <c r="B2115" s="860" t="str">
        <f t="shared" si="85"/>
        <v>Year 6</v>
      </c>
    </row>
    <row r="2116" spans="1:2" x14ac:dyDescent="0.2">
      <c r="A2116" s="910">
        <f t="shared" si="86"/>
        <v>44829</v>
      </c>
      <c r="B2116" s="860" t="str">
        <f t="shared" si="85"/>
        <v>Year 6</v>
      </c>
    </row>
    <row r="2117" spans="1:2" x14ac:dyDescent="0.2">
      <c r="A2117" s="910">
        <f t="shared" si="86"/>
        <v>44830</v>
      </c>
      <c r="B2117" s="860" t="str">
        <f t="shared" si="85"/>
        <v>Year 6</v>
      </c>
    </row>
    <row r="2118" spans="1:2" x14ac:dyDescent="0.2">
      <c r="A2118" s="910">
        <f t="shared" si="86"/>
        <v>44831</v>
      </c>
      <c r="B2118" s="860" t="str">
        <f t="shared" si="85"/>
        <v>Year 6</v>
      </c>
    </row>
    <row r="2119" spans="1:2" x14ac:dyDescent="0.2">
      <c r="A2119" s="910">
        <f t="shared" si="86"/>
        <v>44832</v>
      </c>
      <c r="B2119" s="860" t="str">
        <f t="shared" si="85"/>
        <v>Year 6</v>
      </c>
    </row>
    <row r="2120" spans="1:2" x14ac:dyDescent="0.2">
      <c r="A2120" s="910">
        <f t="shared" si="86"/>
        <v>44833</v>
      </c>
      <c r="B2120" s="860" t="str">
        <f t="shared" si="85"/>
        <v>Year 6</v>
      </c>
    </row>
    <row r="2121" spans="1:2" x14ac:dyDescent="0.2">
      <c r="A2121" s="910">
        <f t="shared" si="86"/>
        <v>44834</v>
      </c>
      <c r="B2121" s="860" t="str">
        <f t="shared" si="85"/>
        <v>Year 6</v>
      </c>
    </row>
    <row r="2122" spans="1:2" x14ac:dyDescent="0.2">
      <c r="A2122" s="910">
        <f t="shared" si="86"/>
        <v>44835</v>
      </c>
      <c r="B2122" s="860" t="str">
        <f t="shared" si="85"/>
        <v>Year 6</v>
      </c>
    </row>
    <row r="2123" spans="1:2" x14ac:dyDescent="0.2">
      <c r="A2123" s="910">
        <f t="shared" si="86"/>
        <v>44836</v>
      </c>
      <c r="B2123" s="860" t="str">
        <f t="shared" si="85"/>
        <v>Year 6</v>
      </c>
    </row>
    <row r="2124" spans="1:2" x14ac:dyDescent="0.2">
      <c r="A2124" s="910">
        <f t="shared" si="86"/>
        <v>44837</v>
      </c>
      <c r="B2124" s="860" t="str">
        <f t="shared" si="85"/>
        <v>Year 6</v>
      </c>
    </row>
    <row r="2125" spans="1:2" x14ac:dyDescent="0.2">
      <c r="A2125" s="910">
        <f t="shared" si="86"/>
        <v>44838</v>
      </c>
      <c r="B2125" s="860" t="str">
        <f t="shared" si="85"/>
        <v>Year 6</v>
      </c>
    </row>
    <row r="2126" spans="1:2" x14ac:dyDescent="0.2">
      <c r="A2126" s="910">
        <f t="shared" si="86"/>
        <v>44839</v>
      </c>
      <c r="B2126" s="860" t="str">
        <f t="shared" si="85"/>
        <v>Year 6</v>
      </c>
    </row>
    <row r="2127" spans="1:2" x14ac:dyDescent="0.2">
      <c r="A2127" s="910">
        <f t="shared" si="86"/>
        <v>44840</v>
      </c>
      <c r="B2127" s="860" t="str">
        <f t="shared" si="85"/>
        <v>Year 6</v>
      </c>
    </row>
    <row r="2128" spans="1:2" x14ac:dyDescent="0.2">
      <c r="A2128" s="910">
        <f t="shared" si="86"/>
        <v>44841</v>
      </c>
      <c r="B2128" s="860" t="str">
        <f t="shared" si="85"/>
        <v>Year 6</v>
      </c>
    </row>
    <row r="2129" spans="1:2" x14ac:dyDescent="0.2">
      <c r="A2129" s="910">
        <f t="shared" si="86"/>
        <v>44842</v>
      </c>
      <c r="B2129" s="860" t="str">
        <f t="shared" si="85"/>
        <v>Year 6</v>
      </c>
    </row>
    <row r="2130" spans="1:2" x14ac:dyDescent="0.2">
      <c r="A2130" s="910">
        <f t="shared" si="86"/>
        <v>44843</v>
      </c>
      <c r="B2130" s="860" t="str">
        <f t="shared" si="85"/>
        <v>Year 6</v>
      </c>
    </row>
    <row r="2131" spans="1:2" x14ac:dyDescent="0.2">
      <c r="A2131" s="910">
        <f t="shared" si="86"/>
        <v>44844</v>
      </c>
      <c r="B2131" s="860" t="str">
        <f t="shared" si="85"/>
        <v>Year 6</v>
      </c>
    </row>
    <row r="2132" spans="1:2" x14ac:dyDescent="0.2">
      <c r="A2132" s="910">
        <f t="shared" si="86"/>
        <v>44845</v>
      </c>
      <c r="B2132" s="860" t="str">
        <f t="shared" si="85"/>
        <v>Year 6</v>
      </c>
    </row>
    <row r="2133" spans="1:2" x14ac:dyDescent="0.2">
      <c r="A2133" s="910">
        <f t="shared" si="86"/>
        <v>44846</v>
      </c>
      <c r="B2133" s="860" t="str">
        <f t="shared" si="85"/>
        <v>Year 6</v>
      </c>
    </row>
    <row r="2134" spans="1:2" x14ac:dyDescent="0.2">
      <c r="A2134" s="910">
        <f t="shared" si="86"/>
        <v>44847</v>
      </c>
      <c r="B2134" s="860" t="str">
        <f t="shared" si="85"/>
        <v>Year 6</v>
      </c>
    </row>
    <row r="2135" spans="1:2" x14ac:dyDescent="0.2">
      <c r="A2135" s="910">
        <f t="shared" si="86"/>
        <v>44848</v>
      </c>
      <c r="B2135" s="860" t="str">
        <f t="shared" si="85"/>
        <v>Year 6</v>
      </c>
    </row>
    <row r="2136" spans="1:2" x14ac:dyDescent="0.2">
      <c r="A2136" s="910">
        <f t="shared" si="86"/>
        <v>44849</v>
      </c>
      <c r="B2136" s="860" t="str">
        <f t="shared" ref="B2136:B2199" si="87">IF(AND(DAY(A2136)=DAY($B$8),MONTH(A2136)=MONTH($B$8),YEAR(A2136)-YEAR($B$8)&gt;-1),CONCATENATE("Year ",YEAR(A2136)-YEAR($B$8)+1),B2135)</f>
        <v>Year 6</v>
      </c>
    </row>
    <row r="2137" spans="1:2" x14ac:dyDescent="0.2">
      <c r="A2137" s="910">
        <f t="shared" ref="A2137:A2200" si="88">A2136+1</f>
        <v>44850</v>
      </c>
      <c r="B2137" s="860" t="str">
        <f t="shared" si="87"/>
        <v>Year 6</v>
      </c>
    </row>
    <row r="2138" spans="1:2" x14ac:dyDescent="0.2">
      <c r="A2138" s="910">
        <f t="shared" si="88"/>
        <v>44851</v>
      </c>
      <c r="B2138" s="860" t="str">
        <f t="shared" si="87"/>
        <v>Year 6</v>
      </c>
    </row>
    <row r="2139" spans="1:2" x14ac:dyDescent="0.2">
      <c r="A2139" s="910">
        <f t="shared" si="88"/>
        <v>44852</v>
      </c>
      <c r="B2139" s="860" t="str">
        <f t="shared" si="87"/>
        <v>Year 6</v>
      </c>
    </row>
    <row r="2140" spans="1:2" x14ac:dyDescent="0.2">
      <c r="A2140" s="910">
        <f t="shared" si="88"/>
        <v>44853</v>
      </c>
      <c r="B2140" s="860" t="str">
        <f t="shared" si="87"/>
        <v>Year 6</v>
      </c>
    </row>
    <row r="2141" spans="1:2" x14ac:dyDescent="0.2">
      <c r="A2141" s="910">
        <f t="shared" si="88"/>
        <v>44854</v>
      </c>
      <c r="B2141" s="860" t="str">
        <f t="shared" si="87"/>
        <v>Year 6</v>
      </c>
    </row>
    <row r="2142" spans="1:2" x14ac:dyDescent="0.2">
      <c r="A2142" s="910">
        <f t="shared" si="88"/>
        <v>44855</v>
      </c>
      <c r="B2142" s="860" t="str">
        <f t="shared" si="87"/>
        <v>Year 6</v>
      </c>
    </row>
    <row r="2143" spans="1:2" x14ac:dyDescent="0.2">
      <c r="A2143" s="910">
        <f t="shared" si="88"/>
        <v>44856</v>
      </c>
      <c r="B2143" s="860" t="str">
        <f t="shared" si="87"/>
        <v>Year 6</v>
      </c>
    </row>
    <row r="2144" spans="1:2" x14ac:dyDescent="0.2">
      <c r="A2144" s="910">
        <f t="shared" si="88"/>
        <v>44857</v>
      </c>
      <c r="B2144" s="860" t="str">
        <f t="shared" si="87"/>
        <v>Year 6</v>
      </c>
    </row>
    <row r="2145" spans="1:2" x14ac:dyDescent="0.2">
      <c r="A2145" s="910">
        <f t="shared" si="88"/>
        <v>44858</v>
      </c>
      <c r="B2145" s="860" t="str">
        <f t="shared" si="87"/>
        <v>Year 6</v>
      </c>
    </row>
    <row r="2146" spans="1:2" x14ac:dyDescent="0.2">
      <c r="A2146" s="910">
        <f t="shared" si="88"/>
        <v>44859</v>
      </c>
      <c r="B2146" s="860" t="str">
        <f t="shared" si="87"/>
        <v>Year 6</v>
      </c>
    </row>
    <row r="2147" spans="1:2" x14ac:dyDescent="0.2">
      <c r="A2147" s="910">
        <f t="shared" si="88"/>
        <v>44860</v>
      </c>
      <c r="B2147" s="860" t="str">
        <f t="shared" si="87"/>
        <v>Year 6</v>
      </c>
    </row>
    <row r="2148" spans="1:2" x14ac:dyDescent="0.2">
      <c r="A2148" s="910">
        <f t="shared" si="88"/>
        <v>44861</v>
      </c>
      <c r="B2148" s="860" t="str">
        <f t="shared" si="87"/>
        <v>Year 6</v>
      </c>
    </row>
    <row r="2149" spans="1:2" x14ac:dyDescent="0.2">
      <c r="A2149" s="910">
        <f t="shared" si="88"/>
        <v>44862</v>
      </c>
      <c r="B2149" s="860" t="str">
        <f t="shared" si="87"/>
        <v>Year 6</v>
      </c>
    </row>
    <row r="2150" spans="1:2" x14ac:dyDescent="0.2">
      <c r="A2150" s="910">
        <f t="shared" si="88"/>
        <v>44863</v>
      </c>
      <c r="B2150" s="860" t="str">
        <f t="shared" si="87"/>
        <v>Year 6</v>
      </c>
    </row>
    <row r="2151" spans="1:2" x14ac:dyDescent="0.2">
      <c r="A2151" s="910">
        <f t="shared" si="88"/>
        <v>44864</v>
      </c>
      <c r="B2151" s="860" t="str">
        <f t="shared" si="87"/>
        <v>Year 6</v>
      </c>
    </row>
    <row r="2152" spans="1:2" x14ac:dyDescent="0.2">
      <c r="A2152" s="910">
        <f t="shared" si="88"/>
        <v>44865</v>
      </c>
      <c r="B2152" s="860" t="str">
        <f t="shared" si="87"/>
        <v>Year 6</v>
      </c>
    </row>
    <row r="2153" spans="1:2" x14ac:dyDescent="0.2">
      <c r="A2153" s="910">
        <f t="shared" si="88"/>
        <v>44866</v>
      </c>
      <c r="B2153" s="860" t="str">
        <f t="shared" si="87"/>
        <v>Year 6</v>
      </c>
    </row>
    <row r="2154" spans="1:2" x14ac:dyDescent="0.2">
      <c r="A2154" s="910">
        <f t="shared" si="88"/>
        <v>44867</v>
      </c>
      <c r="B2154" s="860" t="str">
        <f t="shared" si="87"/>
        <v>Year 6</v>
      </c>
    </row>
    <row r="2155" spans="1:2" x14ac:dyDescent="0.2">
      <c r="A2155" s="910">
        <f t="shared" si="88"/>
        <v>44868</v>
      </c>
      <c r="B2155" s="860" t="str">
        <f t="shared" si="87"/>
        <v>Year 6</v>
      </c>
    </row>
    <row r="2156" spans="1:2" x14ac:dyDescent="0.2">
      <c r="A2156" s="910">
        <f t="shared" si="88"/>
        <v>44869</v>
      </c>
      <c r="B2156" s="860" t="str">
        <f t="shared" si="87"/>
        <v>Year 6</v>
      </c>
    </row>
    <row r="2157" spans="1:2" x14ac:dyDescent="0.2">
      <c r="A2157" s="910">
        <f t="shared" si="88"/>
        <v>44870</v>
      </c>
      <c r="B2157" s="860" t="str">
        <f t="shared" si="87"/>
        <v>Year 6</v>
      </c>
    </row>
    <row r="2158" spans="1:2" x14ac:dyDescent="0.2">
      <c r="A2158" s="910">
        <f t="shared" si="88"/>
        <v>44871</v>
      </c>
      <c r="B2158" s="860" t="str">
        <f t="shared" si="87"/>
        <v>Year 6</v>
      </c>
    </row>
    <row r="2159" spans="1:2" x14ac:dyDescent="0.2">
      <c r="A2159" s="910">
        <f t="shared" si="88"/>
        <v>44872</v>
      </c>
      <c r="B2159" s="860" t="str">
        <f t="shared" si="87"/>
        <v>Year 6</v>
      </c>
    </row>
    <row r="2160" spans="1:2" x14ac:dyDescent="0.2">
      <c r="A2160" s="910">
        <f t="shared" si="88"/>
        <v>44873</v>
      </c>
      <c r="B2160" s="860" t="str">
        <f t="shared" si="87"/>
        <v>Year 6</v>
      </c>
    </row>
    <row r="2161" spans="1:2" x14ac:dyDescent="0.2">
      <c r="A2161" s="910">
        <f t="shared" si="88"/>
        <v>44874</v>
      </c>
      <c r="B2161" s="860" t="str">
        <f t="shared" si="87"/>
        <v>Year 6</v>
      </c>
    </row>
    <row r="2162" spans="1:2" x14ac:dyDescent="0.2">
      <c r="A2162" s="910">
        <f t="shared" si="88"/>
        <v>44875</v>
      </c>
      <c r="B2162" s="860" t="str">
        <f t="shared" si="87"/>
        <v>Year 6</v>
      </c>
    </row>
    <row r="2163" spans="1:2" x14ac:dyDescent="0.2">
      <c r="A2163" s="910">
        <f t="shared" si="88"/>
        <v>44876</v>
      </c>
      <c r="B2163" s="860" t="str">
        <f t="shared" si="87"/>
        <v>Year 6</v>
      </c>
    </row>
    <row r="2164" spans="1:2" x14ac:dyDescent="0.2">
      <c r="A2164" s="910">
        <f t="shared" si="88"/>
        <v>44877</v>
      </c>
      <c r="B2164" s="860" t="str">
        <f t="shared" si="87"/>
        <v>Year 6</v>
      </c>
    </row>
    <row r="2165" spans="1:2" x14ac:dyDescent="0.2">
      <c r="A2165" s="910">
        <f t="shared" si="88"/>
        <v>44878</v>
      </c>
      <c r="B2165" s="860" t="str">
        <f t="shared" si="87"/>
        <v>Year 6</v>
      </c>
    </row>
    <row r="2166" spans="1:2" x14ac:dyDescent="0.2">
      <c r="A2166" s="910">
        <f t="shared" si="88"/>
        <v>44879</v>
      </c>
      <c r="B2166" s="860" t="str">
        <f t="shared" si="87"/>
        <v>Year 6</v>
      </c>
    </row>
    <row r="2167" spans="1:2" x14ac:dyDescent="0.2">
      <c r="A2167" s="910">
        <f t="shared" si="88"/>
        <v>44880</v>
      </c>
      <c r="B2167" s="860" t="str">
        <f t="shared" si="87"/>
        <v>Year 6</v>
      </c>
    </row>
    <row r="2168" spans="1:2" x14ac:dyDescent="0.2">
      <c r="A2168" s="910">
        <f t="shared" si="88"/>
        <v>44881</v>
      </c>
      <c r="B2168" s="860" t="str">
        <f t="shared" si="87"/>
        <v>Year 6</v>
      </c>
    </row>
    <row r="2169" spans="1:2" x14ac:dyDescent="0.2">
      <c r="A2169" s="910">
        <f t="shared" si="88"/>
        <v>44882</v>
      </c>
      <c r="B2169" s="860" t="str">
        <f t="shared" si="87"/>
        <v>Year 6</v>
      </c>
    </row>
    <row r="2170" spans="1:2" x14ac:dyDescent="0.2">
      <c r="A2170" s="910">
        <f t="shared" si="88"/>
        <v>44883</v>
      </c>
      <c r="B2170" s="860" t="str">
        <f t="shared" si="87"/>
        <v>Year 6</v>
      </c>
    </row>
    <row r="2171" spans="1:2" x14ac:dyDescent="0.2">
      <c r="A2171" s="910">
        <f t="shared" si="88"/>
        <v>44884</v>
      </c>
      <c r="B2171" s="860" t="str">
        <f t="shared" si="87"/>
        <v>Year 6</v>
      </c>
    </row>
    <row r="2172" spans="1:2" x14ac:dyDescent="0.2">
      <c r="A2172" s="910">
        <f t="shared" si="88"/>
        <v>44885</v>
      </c>
      <c r="B2172" s="860" t="str">
        <f t="shared" si="87"/>
        <v>Year 6</v>
      </c>
    </row>
    <row r="2173" spans="1:2" x14ac:dyDescent="0.2">
      <c r="A2173" s="910">
        <f t="shared" si="88"/>
        <v>44886</v>
      </c>
      <c r="B2173" s="860" t="str">
        <f t="shared" si="87"/>
        <v>Year 6</v>
      </c>
    </row>
    <row r="2174" spans="1:2" x14ac:dyDescent="0.2">
      <c r="A2174" s="910">
        <f t="shared" si="88"/>
        <v>44887</v>
      </c>
      <c r="B2174" s="860" t="str">
        <f t="shared" si="87"/>
        <v>Year 6</v>
      </c>
    </row>
    <row r="2175" spans="1:2" x14ac:dyDescent="0.2">
      <c r="A2175" s="910">
        <f t="shared" si="88"/>
        <v>44888</v>
      </c>
      <c r="B2175" s="860" t="str">
        <f t="shared" si="87"/>
        <v>Year 6</v>
      </c>
    </row>
    <row r="2176" spans="1:2" x14ac:dyDescent="0.2">
      <c r="A2176" s="910">
        <f t="shared" si="88"/>
        <v>44889</v>
      </c>
      <c r="B2176" s="860" t="str">
        <f t="shared" si="87"/>
        <v>Year 6</v>
      </c>
    </row>
    <row r="2177" spans="1:2" x14ac:dyDescent="0.2">
      <c r="A2177" s="910">
        <f t="shared" si="88"/>
        <v>44890</v>
      </c>
      <c r="B2177" s="860" t="str">
        <f t="shared" si="87"/>
        <v>Year 6</v>
      </c>
    </row>
    <row r="2178" spans="1:2" x14ac:dyDescent="0.2">
      <c r="A2178" s="910">
        <f t="shared" si="88"/>
        <v>44891</v>
      </c>
      <c r="B2178" s="860" t="str">
        <f t="shared" si="87"/>
        <v>Year 6</v>
      </c>
    </row>
    <row r="2179" spans="1:2" x14ac:dyDescent="0.2">
      <c r="A2179" s="910">
        <f t="shared" si="88"/>
        <v>44892</v>
      </c>
      <c r="B2179" s="860" t="str">
        <f t="shared" si="87"/>
        <v>Year 6</v>
      </c>
    </row>
    <row r="2180" spans="1:2" x14ac:dyDescent="0.2">
      <c r="A2180" s="910">
        <f t="shared" si="88"/>
        <v>44893</v>
      </c>
      <c r="B2180" s="860" t="str">
        <f t="shared" si="87"/>
        <v>Year 6</v>
      </c>
    </row>
    <row r="2181" spans="1:2" x14ac:dyDescent="0.2">
      <c r="A2181" s="910">
        <f t="shared" si="88"/>
        <v>44894</v>
      </c>
      <c r="B2181" s="860" t="str">
        <f t="shared" si="87"/>
        <v>Year 6</v>
      </c>
    </row>
    <row r="2182" spans="1:2" x14ac:dyDescent="0.2">
      <c r="A2182" s="910">
        <f t="shared" si="88"/>
        <v>44895</v>
      </c>
      <c r="B2182" s="860" t="str">
        <f t="shared" si="87"/>
        <v>Year 6</v>
      </c>
    </row>
    <row r="2183" spans="1:2" x14ac:dyDescent="0.2">
      <c r="A2183" s="910">
        <f t="shared" si="88"/>
        <v>44896</v>
      </c>
      <c r="B2183" s="860" t="str">
        <f t="shared" si="87"/>
        <v>Year 6</v>
      </c>
    </row>
    <row r="2184" spans="1:2" x14ac:dyDescent="0.2">
      <c r="A2184" s="910">
        <f t="shared" si="88"/>
        <v>44897</v>
      </c>
      <c r="B2184" s="860" t="str">
        <f t="shared" si="87"/>
        <v>Year 6</v>
      </c>
    </row>
    <row r="2185" spans="1:2" x14ac:dyDescent="0.2">
      <c r="A2185" s="910">
        <f t="shared" si="88"/>
        <v>44898</v>
      </c>
      <c r="B2185" s="860" t="str">
        <f t="shared" si="87"/>
        <v>Year 6</v>
      </c>
    </row>
    <row r="2186" spans="1:2" x14ac:dyDescent="0.2">
      <c r="A2186" s="910">
        <f t="shared" si="88"/>
        <v>44899</v>
      </c>
      <c r="B2186" s="860" t="str">
        <f t="shared" si="87"/>
        <v>Year 6</v>
      </c>
    </row>
    <row r="2187" spans="1:2" x14ac:dyDescent="0.2">
      <c r="A2187" s="910">
        <f t="shared" si="88"/>
        <v>44900</v>
      </c>
      <c r="B2187" s="860" t="str">
        <f t="shared" si="87"/>
        <v>Year 6</v>
      </c>
    </row>
    <row r="2188" spans="1:2" x14ac:dyDescent="0.2">
      <c r="A2188" s="910">
        <f t="shared" si="88"/>
        <v>44901</v>
      </c>
      <c r="B2188" s="860" t="str">
        <f t="shared" si="87"/>
        <v>Year 6</v>
      </c>
    </row>
    <row r="2189" spans="1:2" x14ac:dyDescent="0.2">
      <c r="A2189" s="910">
        <f t="shared" si="88"/>
        <v>44902</v>
      </c>
      <c r="B2189" s="860" t="str">
        <f t="shared" si="87"/>
        <v>Year 6</v>
      </c>
    </row>
    <row r="2190" spans="1:2" x14ac:dyDescent="0.2">
      <c r="A2190" s="910">
        <f t="shared" si="88"/>
        <v>44903</v>
      </c>
      <c r="B2190" s="860" t="str">
        <f t="shared" si="87"/>
        <v>Year 6</v>
      </c>
    </row>
    <row r="2191" spans="1:2" x14ac:dyDescent="0.2">
      <c r="A2191" s="910">
        <f t="shared" si="88"/>
        <v>44904</v>
      </c>
      <c r="B2191" s="860" t="str">
        <f t="shared" si="87"/>
        <v>Year 6</v>
      </c>
    </row>
    <row r="2192" spans="1:2" x14ac:dyDescent="0.2">
      <c r="A2192" s="910">
        <f t="shared" si="88"/>
        <v>44905</v>
      </c>
      <c r="B2192" s="860" t="str">
        <f t="shared" si="87"/>
        <v>Year 6</v>
      </c>
    </row>
    <row r="2193" spans="1:2" x14ac:dyDescent="0.2">
      <c r="A2193" s="910">
        <f t="shared" si="88"/>
        <v>44906</v>
      </c>
      <c r="B2193" s="860" t="str">
        <f t="shared" si="87"/>
        <v>Year 6</v>
      </c>
    </row>
    <row r="2194" spans="1:2" x14ac:dyDescent="0.2">
      <c r="A2194" s="910">
        <f t="shared" si="88"/>
        <v>44907</v>
      </c>
      <c r="B2194" s="860" t="str">
        <f t="shared" si="87"/>
        <v>Year 6</v>
      </c>
    </row>
    <row r="2195" spans="1:2" x14ac:dyDescent="0.2">
      <c r="A2195" s="910">
        <f t="shared" si="88"/>
        <v>44908</v>
      </c>
      <c r="B2195" s="860" t="str">
        <f t="shared" si="87"/>
        <v>Year 6</v>
      </c>
    </row>
    <row r="2196" spans="1:2" x14ac:dyDescent="0.2">
      <c r="A2196" s="910">
        <f t="shared" si="88"/>
        <v>44909</v>
      </c>
      <c r="B2196" s="860" t="str">
        <f t="shared" si="87"/>
        <v>Year 6</v>
      </c>
    </row>
    <row r="2197" spans="1:2" x14ac:dyDescent="0.2">
      <c r="A2197" s="910">
        <f t="shared" si="88"/>
        <v>44910</v>
      </c>
      <c r="B2197" s="860" t="str">
        <f t="shared" si="87"/>
        <v>Year 6</v>
      </c>
    </row>
    <row r="2198" spans="1:2" x14ac:dyDescent="0.2">
      <c r="A2198" s="910">
        <f t="shared" si="88"/>
        <v>44911</v>
      </c>
      <c r="B2198" s="860" t="str">
        <f t="shared" si="87"/>
        <v>Year 6</v>
      </c>
    </row>
    <row r="2199" spans="1:2" x14ac:dyDescent="0.2">
      <c r="A2199" s="910">
        <f t="shared" si="88"/>
        <v>44912</v>
      </c>
      <c r="B2199" s="860" t="str">
        <f t="shared" si="87"/>
        <v>Year 6</v>
      </c>
    </row>
    <row r="2200" spans="1:2" x14ac:dyDescent="0.2">
      <c r="A2200" s="910">
        <f t="shared" si="88"/>
        <v>44913</v>
      </c>
      <c r="B2200" s="860" t="str">
        <f t="shared" ref="B2200:B2263" si="89">IF(AND(DAY(A2200)=DAY($B$8),MONTH(A2200)=MONTH($B$8),YEAR(A2200)-YEAR($B$8)&gt;-1),CONCATENATE("Year ",YEAR(A2200)-YEAR($B$8)+1),B2199)</f>
        <v>Year 6</v>
      </c>
    </row>
    <row r="2201" spans="1:2" x14ac:dyDescent="0.2">
      <c r="A2201" s="910">
        <f t="shared" ref="A2201:A2264" si="90">A2200+1</f>
        <v>44914</v>
      </c>
      <c r="B2201" s="860" t="str">
        <f t="shared" si="89"/>
        <v>Year 6</v>
      </c>
    </row>
    <row r="2202" spans="1:2" x14ac:dyDescent="0.2">
      <c r="A2202" s="910">
        <f t="shared" si="90"/>
        <v>44915</v>
      </c>
      <c r="B2202" s="860" t="str">
        <f t="shared" si="89"/>
        <v>Year 6</v>
      </c>
    </row>
    <row r="2203" spans="1:2" x14ac:dyDescent="0.2">
      <c r="A2203" s="910">
        <f t="shared" si="90"/>
        <v>44916</v>
      </c>
      <c r="B2203" s="860" t="str">
        <f t="shared" si="89"/>
        <v>Year 6</v>
      </c>
    </row>
    <row r="2204" spans="1:2" x14ac:dyDescent="0.2">
      <c r="A2204" s="910">
        <f t="shared" si="90"/>
        <v>44917</v>
      </c>
      <c r="B2204" s="860" t="str">
        <f t="shared" si="89"/>
        <v>Year 6</v>
      </c>
    </row>
    <row r="2205" spans="1:2" x14ac:dyDescent="0.2">
      <c r="A2205" s="910">
        <f t="shared" si="90"/>
        <v>44918</v>
      </c>
      <c r="B2205" s="860" t="str">
        <f t="shared" si="89"/>
        <v>Year 6</v>
      </c>
    </row>
    <row r="2206" spans="1:2" x14ac:dyDescent="0.2">
      <c r="A2206" s="910">
        <f t="shared" si="90"/>
        <v>44919</v>
      </c>
      <c r="B2206" s="860" t="str">
        <f t="shared" si="89"/>
        <v>Year 6</v>
      </c>
    </row>
    <row r="2207" spans="1:2" x14ac:dyDescent="0.2">
      <c r="A2207" s="910">
        <f t="shared" si="90"/>
        <v>44920</v>
      </c>
      <c r="B2207" s="860" t="str">
        <f t="shared" si="89"/>
        <v>Year 6</v>
      </c>
    </row>
    <row r="2208" spans="1:2" x14ac:dyDescent="0.2">
      <c r="A2208" s="910">
        <f t="shared" si="90"/>
        <v>44921</v>
      </c>
      <c r="B2208" s="860" t="str">
        <f t="shared" si="89"/>
        <v>Year 6</v>
      </c>
    </row>
    <row r="2209" spans="1:2" x14ac:dyDescent="0.2">
      <c r="A2209" s="910">
        <f t="shared" si="90"/>
        <v>44922</v>
      </c>
      <c r="B2209" s="860" t="str">
        <f t="shared" si="89"/>
        <v>Year 6</v>
      </c>
    </row>
    <row r="2210" spans="1:2" x14ac:dyDescent="0.2">
      <c r="A2210" s="910">
        <f t="shared" si="90"/>
        <v>44923</v>
      </c>
      <c r="B2210" s="860" t="str">
        <f t="shared" si="89"/>
        <v>Year 6</v>
      </c>
    </row>
    <row r="2211" spans="1:2" x14ac:dyDescent="0.2">
      <c r="A2211" s="910">
        <f t="shared" si="90"/>
        <v>44924</v>
      </c>
      <c r="B2211" s="860" t="str">
        <f t="shared" si="89"/>
        <v>Year 6</v>
      </c>
    </row>
    <row r="2212" spans="1:2" x14ac:dyDescent="0.2">
      <c r="A2212" s="910">
        <f t="shared" si="90"/>
        <v>44925</v>
      </c>
      <c r="B2212" s="860" t="str">
        <f t="shared" si="89"/>
        <v>Year 6</v>
      </c>
    </row>
    <row r="2213" spans="1:2" x14ac:dyDescent="0.2">
      <c r="A2213" s="910">
        <f t="shared" si="90"/>
        <v>44926</v>
      </c>
      <c r="B2213" s="860" t="str">
        <f t="shared" si="89"/>
        <v>Year 6</v>
      </c>
    </row>
    <row r="2214" spans="1:2" x14ac:dyDescent="0.2">
      <c r="A2214" s="910">
        <f t="shared" si="90"/>
        <v>44927</v>
      </c>
      <c r="B2214" s="860" t="str">
        <f t="shared" si="89"/>
        <v>Year 7</v>
      </c>
    </row>
    <row r="2215" spans="1:2" x14ac:dyDescent="0.2">
      <c r="A2215" s="910">
        <f t="shared" si="90"/>
        <v>44928</v>
      </c>
      <c r="B2215" s="860" t="str">
        <f t="shared" si="89"/>
        <v>Year 7</v>
      </c>
    </row>
    <row r="2216" spans="1:2" x14ac:dyDescent="0.2">
      <c r="A2216" s="910">
        <f t="shared" si="90"/>
        <v>44929</v>
      </c>
      <c r="B2216" s="860" t="str">
        <f t="shared" si="89"/>
        <v>Year 7</v>
      </c>
    </row>
    <row r="2217" spans="1:2" x14ac:dyDescent="0.2">
      <c r="A2217" s="910">
        <f t="shared" si="90"/>
        <v>44930</v>
      </c>
      <c r="B2217" s="860" t="str">
        <f t="shared" si="89"/>
        <v>Year 7</v>
      </c>
    </row>
    <row r="2218" spans="1:2" x14ac:dyDescent="0.2">
      <c r="A2218" s="910">
        <f t="shared" si="90"/>
        <v>44931</v>
      </c>
      <c r="B2218" s="860" t="str">
        <f t="shared" si="89"/>
        <v>Year 7</v>
      </c>
    </row>
    <row r="2219" spans="1:2" x14ac:dyDescent="0.2">
      <c r="A2219" s="910">
        <f t="shared" si="90"/>
        <v>44932</v>
      </c>
      <c r="B2219" s="860" t="str">
        <f t="shared" si="89"/>
        <v>Year 7</v>
      </c>
    </row>
    <row r="2220" spans="1:2" x14ac:dyDescent="0.2">
      <c r="A2220" s="910">
        <f t="shared" si="90"/>
        <v>44933</v>
      </c>
      <c r="B2220" s="860" t="str">
        <f t="shared" si="89"/>
        <v>Year 7</v>
      </c>
    </row>
    <row r="2221" spans="1:2" x14ac:dyDescent="0.2">
      <c r="A2221" s="910">
        <f t="shared" si="90"/>
        <v>44934</v>
      </c>
      <c r="B2221" s="860" t="str">
        <f t="shared" si="89"/>
        <v>Year 7</v>
      </c>
    </row>
    <row r="2222" spans="1:2" x14ac:dyDescent="0.2">
      <c r="A2222" s="910">
        <f t="shared" si="90"/>
        <v>44935</v>
      </c>
      <c r="B2222" s="860" t="str">
        <f t="shared" si="89"/>
        <v>Year 7</v>
      </c>
    </row>
    <row r="2223" spans="1:2" x14ac:dyDescent="0.2">
      <c r="A2223" s="910">
        <f t="shared" si="90"/>
        <v>44936</v>
      </c>
      <c r="B2223" s="860" t="str">
        <f t="shared" si="89"/>
        <v>Year 7</v>
      </c>
    </row>
    <row r="2224" spans="1:2" x14ac:dyDescent="0.2">
      <c r="A2224" s="910">
        <f t="shared" si="90"/>
        <v>44937</v>
      </c>
      <c r="B2224" s="860" t="str">
        <f t="shared" si="89"/>
        <v>Year 7</v>
      </c>
    </row>
    <row r="2225" spans="1:2" x14ac:dyDescent="0.2">
      <c r="A2225" s="910">
        <f t="shared" si="90"/>
        <v>44938</v>
      </c>
      <c r="B2225" s="860" t="str">
        <f t="shared" si="89"/>
        <v>Year 7</v>
      </c>
    </row>
    <row r="2226" spans="1:2" x14ac:dyDescent="0.2">
      <c r="A2226" s="910">
        <f t="shared" si="90"/>
        <v>44939</v>
      </c>
      <c r="B2226" s="860" t="str">
        <f t="shared" si="89"/>
        <v>Year 7</v>
      </c>
    </row>
    <row r="2227" spans="1:2" x14ac:dyDescent="0.2">
      <c r="A2227" s="910">
        <f t="shared" si="90"/>
        <v>44940</v>
      </c>
      <c r="B2227" s="860" t="str">
        <f t="shared" si="89"/>
        <v>Year 7</v>
      </c>
    </row>
    <row r="2228" spans="1:2" x14ac:dyDescent="0.2">
      <c r="A2228" s="910">
        <f t="shared" si="90"/>
        <v>44941</v>
      </c>
      <c r="B2228" s="860" t="str">
        <f t="shared" si="89"/>
        <v>Year 7</v>
      </c>
    </row>
    <row r="2229" spans="1:2" x14ac:dyDescent="0.2">
      <c r="A2229" s="910">
        <f t="shared" si="90"/>
        <v>44942</v>
      </c>
      <c r="B2229" s="860" t="str">
        <f t="shared" si="89"/>
        <v>Year 7</v>
      </c>
    </row>
    <row r="2230" spans="1:2" x14ac:dyDescent="0.2">
      <c r="A2230" s="910">
        <f t="shared" si="90"/>
        <v>44943</v>
      </c>
      <c r="B2230" s="860" t="str">
        <f t="shared" si="89"/>
        <v>Year 7</v>
      </c>
    </row>
    <row r="2231" spans="1:2" x14ac:dyDescent="0.2">
      <c r="A2231" s="910">
        <f t="shared" si="90"/>
        <v>44944</v>
      </c>
      <c r="B2231" s="860" t="str">
        <f t="shared" si="89"/>
        <v>Year 7</v>
      </c>
    </row>
    <row r="2232" spans="1:2" x14ac:dyDescent="0.2">
      <c r="A2232" s="910">
        <f t="shared" si="90"/>
        <v>44945</v>
      </c>
      <c r="B2232" s="860" t="str">
        <f t="shared" si="89"/>
        <v>Year 7</v>
      </c>
    </row>
    <row r="2233" spans="1:2" x14ac:dyDescent="0.2">
      <c r="A2233" s="910">
        <f t="shared" si="90"/>
        <v>44946</v>
      </c>
      <c r="B2233" s="860" t="str">
        <f t="shared" si="89"/>
        <v>Year 7</v>
      </c>
    </row>
    <row r="2234" spans="1:2" x14ac:dyDescent="0.2">
      <c r="A2234" s="910">
        <f t="shared" si="90"/>
        <v>44947</v>
      </c>
      <c r="B2234" s="860" t="str">
        <f t="shared" si="89"/>
        <v>Year 7</v>
      </c>
    </row>
    <row r="2235" spans="1:2" x14ac:dyDescent="0.2">
      <c r="A2235" s="910">
        <f t="shared" si="90"/>
        <v>44948</v>
      </c>
      <c r="B2235" s="860" t="str">
        <f t="shared" si="89"/>
        <v>Year 7</v>
      </c>
    </row>
    <row r="2236" spans="1:2" x14ac:dyDescent="0.2">
      <c r="A2236" s="910">
        <f t="shared" si="90"/>
        <v>44949</v>
      </c>
      <c r="B2236" s="860" t="str">
        <f t="shared" si="89"/>
        <v>Year 7</v>
      </c>
    </row>
    <row r="2237" spans="1:2" x14ac:dyDescent="0.2">
      <c r="A2237" s="910">
        <f t="shared" si="90"/>
        <v>44950</v>
      </c>
      <c r="B2237" s="860" t="str">
        <f t="shared" si="89"/>
        <v>Year 7</v>
      </c>
    </row>
    <row r="2238" spans="1:2" x14ac:dyDescent="0.2">
      <c r="A2238" s="910">
        <f t="shared" si="90"/>
        <v>44951</v>
      </c>
      <c r="B2238" s="860" t="str">
        <f t="shared" si="89"/>
        <v>Year 7</v>
      </c>
    </row>
    <row r="2239" spans="1:2" x14ac:dyDescent="0.2">
      <c r="A2239" s="910">
        <f t="shared" si="90"/>
        <v>44952</v>
      </c>
      <c r="B2239" s="860" t="str">
        <f t="shared" si="89"/>
        <v>Year 7</v>
      </c>
    </row>
    <row r="2240" spans="1:2" x14ac:dyDescent="0.2">
      <c r="A2240" s="910">
        <f t="shared" si="90"/>
        <v>44953</v>
      </c>
      <c r="B2240" s="860" t="str">
        <f t="shared" si="89"/>
        <v>Year 7</v>
      </c>
    </row>
    <row r="2241" spans="1:2" x14ac:dyDescent="0.2">
      <c r="A2241" s="910">
        <f t="shared" si="90"/>
        <v>44954</v>
      </c>
      <c r="B2241" s="860" t="str">
        <f t="shared" si="89"/>
        <v>Year 7</v>
      </c>
    </row>
    <row r="2242" spans="1:2" x14ac:dyDescent="0.2">
      <c r="A2242" s="910">
        <f t="shared" si="90"/>
        <v>44955</v>
      </c>
      <c r="B2242" s="860" t="str">
        <f t="shared" si="89"/>
        <v>Year 7</v>
      </c>
    </row>
    <row r="2243" spans="1:2" x14ac:dyDescent="0.2">
      <c r="A2243" s="910">
        <f t="shared" si="90"/>
        <v>44956</v>
      </c>
      <c r="B2243" s="860" t="str">
        <f t="shared" si="89"/>
        <v>Year 7</v>
      </c>
    </row>
    <row r="2244" spans="1:2" x14ac:dyDescent="0.2">
      <c r="A2244" s="910">
        <f t="shared" si="90"/>
        <v>44957</v>
      </c>
      <c r="B2244" s="860" t="str">
        <f t="shared" si="89"/>
        <v>Year 7</v>
      </c>
    </row>
    <row r="2245" spans="1:2" x14ac:dyDescent="0.2">
      <c r="A2245" s="910">
        <f t="shared" si="90"/>
        <v>44958</v>
      </c>
      <c r="B2245" s="860" t="str">
        <f t="shared" si="89"/>
        <v>Year 7</v>
      </c>
    </row>
    <row r="2246" spans="1:2" x14ac:dyDescent="0.2">
      <c r="A2246" s="910">
        <f t="shared" si="90"/>
        <v>44959</v>
      </c>
      <c r="B2246" s="860" t="str">
        <f t="shared" si="89"/>
        <v>Year 7</v>
      </c>
    </row>
    <row r="2247" spans="1:2" x14ac:dyDescent="0.2">
      <c r="A2247" s="910">
        <f t="shared" si="90"/>
        <v>44960</v>
      </c>
      <c r="B2247" s="860" t="str">
        <f t="shared" si="89"/>
        <v>Year 7</v>
      </c>
    </row>
    <row r="2248" spans="1:2" x14ac:dyDescent="0.2">
      <c r="A2248" s="910">
        <f t="shared" si="90"/>
        <v>44961</v>
      </c>
      <c r="B2248" s="860" t="str">
        <f t="shared" si="89"/>
        <v>Year 7</v>
      </c>
    </row>
    <row r="2249" spans="1:2" x14ac:dyDescent="0.2">
      <c r="A2249" s="910">
        <f t="shared" si="90"/>
        <v>44962</v>
      </c>
      <c r="B2249" s="860" t="str">
        <f t="shared" si="89"/>
        <v>Year 7</v>
      </c>
    </row>
    <row r="2250" spans="1:2" x14ac:dyDescent="0.2">
      <c r="A2250" s="910">
        <f t="shared" si="90"/>
        <v>44963</v>
      </c>
      <c r="B2250" s="860" t="str">
        <f t="shared" si="89"/>
        <v>Year 7</v>
      </c>
    </row>
    <row r="2251" spans="1:2" x14ac:dyDescent="0.2">
      <c r="A2251" s="910">
        <f t="shared" si="90"/>
        <v>44964</v>
      </c>
      <c r="B2251" s="860" t="str">
        <f t="shared" si="89"/>
        <v>Year 7</v>
      </c>
    </row>
    <row r="2252" spans="1:2" x14ac:dyDescent="0.2">
      <c r="A2252" s="910">
        <f t="shared" si="90"/>
        <v>44965</v>
      </c>
      <c r="B2252" s="860" t="str">
        <f t="shared" si="89"/>
        <v>Year 7</v>
      </c>
    </row>
    <row r="2253" spans="1:2" x14ac:dyDescent="0.2">
      <c r="A2253" s="910">
        <f t="shared" si="90"/>
        <v>44966</v>
      </c>
      <c r="B2253" s="860" t="str">
        <f t="shared" si="89"/>
        <v>Year 7</v>
      </c>
    </row>
    <row r="2254" spans="1:2" x14ac:dyDescent="0.2">
      <c r="A2254" s="910">
        <f t="shared" si="90"/>
        <v>44967</v>
      </c>
      <c r="B2254" s="860" t="str">
        <f t="shared" si="89"/>
        <v>Year 7</v>
      </c>
    </row>
    <row r="2255" spans="1:2" x14ac:dyDescent="0.2">
      <c r="A2255" s="910">
        <f t="shared" si="90"/>
        <v>44968</v>
      </c>
      <c r="B2255" s="860" t="str">
        <f t="shared" si="89"/>
        <v>Year 7</v>
      </c>
    </row>
    <row r="2256" spans="1:2" x14ac:dyDescent="0.2">
      <c r="A2256" s="910">
        <f t="shared" si="90"/>
        <v>44969</v>
      </c>
      <c r="B2256" s="860" t="str">
        <f t="shared" si="89"/>
        <v>Year 7</v>
      </c>
    </row>
    <row r="2257" spans="1:2" x14ac:dyDescent="0.2">
      <c r="A2257" s="910">
        <f t="shared" si="90"/>
        <v>44970</v>
      </c>
      <c r="B2257" s="860" t="str">
        <f t="shared" si="89"/>
        <v>Year 7</v>
      </c>
    </row>
    <row r="2258" spans="1:2" x14ac:dyDescent="0.2">
      <c r="A2258" s="910">
        <f t="shared" si="90"/>
        <v>44971</v>
      </c>
      <c r="B2258" s="860" t="str">
        <f t="shared" si="89"/>
        <v>Year 7</v>
      </c>
    </row>
    <row r="2259" spans="1:2" x14ac:dyDescent="0.2">
      <c r="A2259" s="910">
        <f t="shared" si="90"/>
        <v>44972</v>
      </c>
      <c r="B2259" s="860" t="str">
        <f t="shared" si="89"/>
        <v>Year 7</v>
      </c>
    </row>
    <row r="2260" spans="1:2" x14ac:dyDescent="0.2">
      <c r="A2260" s="910">
        <f t="shared" si="90"/>
        <v>44973</v>
      </c>
      <c r="B2260" s="860" t="str">
        <f t="shared" si="89"/>
        <v>Year 7</v>
      </c>
    </row>
    <row r="2261" spans="1:2" x14ac:dyDescent="0.2">
      <c r="A2261" s="910">
        <f t="shared" si="90"/>
        <v>44974</v>
      </c>
      <c r="B2261" s="860" t="str">
        <f t="shared" si="89"/>
        <v>Year 7</v>
      </c>
    </row>
    <row r="2262" spans="1:2" x14ac:dyDescent="0.2">
      <c r="A2262" s="910">
        <f t="shared" si="90"/>
        <v>44975</v>
      </c>
      <c r="B2262" s="860" t="str">
        <f t="shared" si="89"/>
        <v>Year 7</v>
      </c>
    </row>
    <row r="2263" spans="1:2" x14ac:dyDescent="0.2">
      <c r="A2263" s="910">
        <f t="shared" si="90"/>
        <v>44976</v>
      </c>
      <c r="B2263" s="860" t="str">
        <f t="shared" si="89"/>
        <v>Year 7</v>
      </c>
    </row>
    <row r="2264" spans="1:2" x14ac:dyDescent="0.2">
      <c r="A2264" s="910">
        <f t="shared" si="90"/>
        <v>44977</v>
      </c>
      <c r="B2264" s="860" t="str">
        <f t="shared" ref="B2264:B2327" si="91">IF(AND(DAY(A2264)=DAY($B$8),MONTH(A2264)=MONTH($B$8),YEAR(A2264)-YEAR($B$8)&gt;-1),CONCATENATE("Year ",YEAR(A2264)-YEAR($B$8)+1),B2263)</f>
        <v>Year 7</v>
      </c>
    </row>
    <row r="2265" spans="1:2" x14ac:dyDescent="0.2">
      <c r="A2265" s="910">
        <f t="shared" ref="A2265:A2328" si="92">A2264+1</f>
        <v>44978</v>
      </c>
      <c r="B2265" s="860" t="str">
        <f t="shared" si="91"/>
        <v>Year 7</v>
      </c>
    </row>
    <row r="2266" spans="1:2" x14ac:dyDescent="0.2">
      <c r="A2266" s="910">
        <f t="shared" si="92"/>
        <v>44979</v>
      </c>
      <c r="B2266" s="860" t="str">
        <f t="shared" si="91"/>
        <v>Year 7</v>
      </c>
    </row>
    <row r="2267" spans="1:2" x14ac:dyDescent="0.2">
      <c r="A2267" s="910">
        <f t="shared" si="92"/>
        <v>44980</v>
      </c>
      <c r="B2267" s="860" t="str">
        <f t="shared" si="91"/>
        <v>Year 7</v>
      </c>
    </row>
    <row r="2268" spans="1:2" x14ac:dyDescent="0.2">
      <c r="A2268" s="910">
        <f t="shared" si="92"/>
        <v>44981</v>
      </c>
      <c r="B2268" s="860" t="str">
        <f t="shared" si="91"/>
        <v>Year 7</v>
      </c>
    </row>
    <row r="2269" spans="1:2" x14ac:dyDescent="0.2">
      <c r="A2269" s="910">
        <f t="shared" si="92"/>
        <v>44982</v>
      </c>
      <c r="B2269" s="860" t="str">
        <f t="shared" si="91"/>
        <v>Year 7</v>
      </c>
    </row>
    <row r="2270" spans="1:2" x14ac:dyDescent="0.2">
      <c r="A2270" s="910">
        <f t="shared" si="92"/>
        <v>44983</v>
      </c>
      <c r="B2270" s="860" t="str">
        <f t="shared" si="91"/>
        <v>Year 7</v>
      </c>
    </row>
    <row r="2271" spans="1:2" x14ac:dyDescent="0.2">
      <c r="A2271" s="910">
        <f t="shared" si="92"/>
        <v>44984</v>
      </c>
      <c r="B2271" s="860" t="str">
        <f t="shared" si="91"/>
        <v>Year 7</v>
      </c>
    </row>
    <row r="2272" spans="1:2" x14ac:dyDescent="0.2">
      <c r="A2272" s="910">
        <f t="shared" si="92"/>
        <v>44985</v>
      </c>
      <c r="B2272" s="860" t="str">
        <f t="shared" si="91"/>
        <v>Year 7</v>
      </c>
    </row>
    <row r="2273" spans="1:2" x14ac:dyDescent="0.2">
      <c r="A2273" s="910">
        <f t="shared" si="92"/>
        <v>44986</v>
      </c>
      <c r="B2273" s="860" t="str">
        <f t="shared" si="91"/>
        <v>Year 7</v>
      </c>
    </row>
    <row r="2274" spans="1:2" x14ac:dyDescent="0.2">
      <c r="A2274" s="910">
        <f t="shared" si="92"/>
        <v>44987</v>
      </c>
      <c r="B2274" s="860" t="str">
        <f t="shared" si="91"/>
        <v>Year 7</v>
      </c>
    </row>
    <row r="2275" spans="1:2" x14ac:dyDescent="0.2">
      <c r="A2275" s="910">
        <f t="shared" si="92"/>
        <v>44988</v>
      </c>
      <c r="B2275" s="860" t="str">
        <f t="shared" si="91"/>
        <v>Year 7</v>
      </c>
    </row>
    <row r="2276" spans="1:2" x14ac:dyDescent="0.2">
      <c r="A2276" s="910">
        <f t="shared" si="92"/>
        <v>44989</v>
      </c>
      <c r="B2276" s="860" t="str">
        <f t="shared" si="91"/>
        <v>Year 7</v>
      </c>
    </row>
    <row r="2277" spans="1:2" x14ac:dyDescent="0.2">
      <c r="A2277" s="910">
        <f t="shared" si="92"/>
        <v>44990</v>
      </c>
      <c r="B2277" s="860" t="str">
        <f t="shared" si="91"/>
        <v>Year 7</v>
      </c>
    </row>
    <row r="2278" spans="1:2" x14ac:dyDescent="0.2">
      <c r="A2278" s="910">
        <f t="shared" si="92"/>
        <v>44991</v>
      </c>
      <c r="B2278" s="860" t="str">
        <f t="shared" si="91"/>
        <v>Year 7</v>
      </c>
    </row>
    <row r="2279" spans="1:2" x14ac:dyDescent="0.2">
      <c r="A2279" s="910">
        <f t="shared" si="92"/>
        <v>44992</v>
      </c>
      <c r="B2279" s="860" t="str">
        <f t="shared" si="91"/>
        <v>Year 7</v>
      </c>
    </row>
    <row r="2280" spans="1:2" x14ac:dyDescent="0.2">
      <c r="A2280" s="910">
        <f t="shared" si="92"/>
        <v>44993</v>
      </c>
      <c r="B2280" s="860" t="str">
        <f t="shared" si="91"/>
        <v>Year 7</v>
      </c>
    </row>
    <row r="2281" spans="1:2" x14ac:dyDescent="0.2">
      <c r="A2281" s="910">
        <f t="shared" si="92"/>
        <v>44994</v>
      </c>
      <c r="B2281" s="860" t="str">
        <f t="shared" si="91"/>
        <v>Year 7</v>
      </c>
    </row>
    <row r="2282" spans="1:2" x14ac:dyDescent="0.2">
      <c r="A2282" s="910">
        <f t="shared" si="92"/>
        <v>44995</v>
      </c>
      <c r="B2282" s="860" t="str">
        <f t="shared" si="91"/>
        <v>Year 7</v>
      </c>
    </row>
    <row r="2283" spans="1:2" x14ac:dyDescent="0.2">
      <c r="A2283" s="910">
        <f t="shared" si="92"/>
        <v>44996</v>
      </c>
      <c r="B2283" s="860" t="str">
        <f t="shared" si="91"/>
        <v>Year 7</v>
      </c>
    </row>
    <row r="2284" spans="1:2" x14ac:dyDescent="0.2">
      <c r="A2284" s="910">
        <f t="shared" si="92"/>
        <v>44997</v>
      </c>
      <c r="B2284" s="860" t="str">
        <f t="shared" si="91"/>
        <v>Year 7</v>
      </c>
    </row>
    <row r="2285" spans="1:2" x14ac:dyDescent="0.2">
      <c r="A2285" s="910">
        <f t="shared" si="92"/>
        <v>44998</v>
      </c>
      <c r="B2285" s="860" t="str">
        <f t="shared" si="91"/>
        <v>Year 7</v>
      </c>
    </row>
    <row r="2286" spans="1:2" x14ac:dyDescent="0.2">
      <c r="A2286" s="910">
        <f t="shared" si="92"/>
        <v>44999</v>
      </c>
      <c r="B2286" s="860" t="str">
        <f t="shared" si="91"/>
        <v>Year 7</v>
      </c>
    </row>
    <row r="2287" spans="1:2" x14ac:dyDescent="0.2">
      <c r="A2287" s="910">
        <f t="shared" si="92"/>
        <v>45000</v>
      </c>
      <c r="B2287" s="860" t="str">
        <f t="shared" si="91"/>
        <v>Year 7</v>
      </c>
    </row>
    <row r="2288" spans="1:2" x14ac:dyDescent="0.2">
      <c r="A2288" s="910">
        <f t="shared" si="92"/>
        <v>45001</v>
      </c>
      <c r="B2288" s="860" t="str">
        <f t="shared" si="91"/>
        <v>Year 7</v>
      </c>
    </row>
    <row r="2289" spans="1:2" x14ac:dyDescent="0.2">
      <c r="A2289" s="910">
        <f t="shared" si="92"/>
        <v>45002</v>
      </c>
      <c r="B2289" s="860" t="str">
        <f t="shared" si="91"/>
        <v>Year 7</v>
      </c>
    </row>
    <row r="2290" spans="1:2" x14ac:dyDescent="0.2">
      <c r="A2290" s="910">
        <f t="shared" si="92"/>
        <v>45003</v>
      </c>
      <c r="B2290" s="860" t="str">
        <f t="shared" si="91"/>
        <v>Year 7</v>
      </c>
    </row>
    <row r="2291" spans="1:2" x14ac:dyDescent="0.2">
      <c r="A2291" s="910">
        <f t="shared" si="92"/>
        <v>45004</v>
      </c>
      <c r="B2291" s="860" t="str">
        <f t="shared" si="91"/>
        <v>Year 7</v>
      </c>
    </row>
    <row r="2292" spans="1:2" x14ac:dyDescent="0.2">
      <c r="A2292" s="910">
        <f t="shared" si="92"/>
        <v>45005</v>
      </c>
      <c r="B2292" s="860" t="str">
        <f t="shared" si="91"/>
        <v>Year 7</v>
      </c>
    </row>
    <row r="2293" spans="1:2" x14ac:dyDescent="0.2">
      <c r="A2293" s="910">
        <f t="shared" si="92"/>
        <v>45006</v>
      </c>
      <c r="B2293" s="860" t="str">
        <f t="shared" si="91"/>
        <v>Year 7</v>
      </c>
    </row>
    <row r="2294" spans="1:2" x14ac:dyDescent="0.2">
      <c r="A2294" s="910">
        <f t="shared" si="92"/>
        <v>45007</v>
      </c>
      <c r="B2294" s="860" t="str">
        <f t="shared" si="91"/>
        <v>Year 7</v>
      </c>
    </row>
    <row r="2295" spans="1:2" x14ac:dyDescent="0.2">
      <c r="A2295" s="910">
        <f t="shared" si="92"/>
        <v>45008</v>
      </c>
      <c r="B2295" s="860" t="str">
        <f t="shared" si="91"/>
        <v>Year 7</v>
      </c>
    </row>
    <row r="2296" spans="1:2" x14ac:dyDescent="0.2">
      <c r="A2296" s="910">
        <f t="shared" si="92"/>
        <v>45009</v>
      </c>
      <c r="B2296" s="860" t="str">
        <f t="shared" si="91"/>
        <v>Year 7</v>
      </c>
    </row>
    <row r="2297" spans="1:2" x14ac:dyDescent="0.2">
      <c r="A2297" s="910">
        <f t="shared" si="92"/>
        <v>45010</v>
      </c>
      <c r="B2297" s="860" t="str">
        <f t="shared" si="91"/>
        <v>Year 7</v>
      </c>
    </row>
    <row r="2298" spans="1:2" x14ac:dyDescent="0.2">
      <c r="A2298" s="910">
        <f t="shared" si="92"/>
        <v>45011</v>
      </c>
      <c r="B2298" s="860" t="str">
        <f t="shared" si="91"/>
        <v>Year 7</v>
      </c>
    </row>
    <row r="2299" spans="1:2" x14ac:dyDescent="0.2">
      <c r="A2299" s="910">
        <f t="shared" si="92"/>
        <v>45012</v>
      </c>
      <c r="B2299" s="860" t="str">
        <f t="shared" si="91"/>
        <v>Year 7</v>
      </c>
    </row>
    <row r="2300" spans="1:2" x14ac:dyDescent="0.2">
      <c r="A2300" s="910">
        <f t="shared" si="92"/>
        <v>45013</v>
      </c>
      <c r="B2300" s="860" t="str">
        <f t="shared" si="91"/>
        <v>Year 7</v>
      </c>
    </row>
    <row r="2301" spans="1:2" x14ac:dyDescent="0.2">
      <c r="A2301" s="910">
        <f t="shared" si="92"/>
        <v>45014</v>
      </c>
      <c r="B2301" s="860" t="str">
        <f t="shared" si="91"/>
        <v>Year 7</v>
      </c>
    </row>
    <row r="2302" spans="1:2" x14ac:dyDescent="0.2">
      <c r="A2302" s="910">
        <f t="shared" si="92"/>
        <v>45015</v>
      </c>
      <c r="B2302" s="860" t="str">
        <f t="shared" si="91"/>
        <v>Year 7</v>
      </c>
    </row>
    <row r="2303" spans="1:2" x14ac:dyDescent="0.2">
      <c r="A2303" s="910">
        <f t="shared" si="92"/>
        <v>45016</v>
      </c>
      <c r="B2303" s="860" t="str">
        <f t="shared" si="91"/>
        <v>Year 7</v>
      </c>
    </row>
    <row r="2304" spans="1:2" x14ac:dyDescent="0.2">
      <c r="A2304" s="910">
        <f t="shared" si="92"/>
        <v>45017</v>
      </c>
      <c r="B2304" s="860" t="str">
        <f t="shared" si="91"/>
        <v>Year 7</v>
      </c>
    </row>
    <row r="2305" spans="1:2" x14ac:dyDescent="0.2">
      <c r="A2305" s="910">
        <f t="shared" si="92"/>
        <v>45018</v>
      </c>
      <c r="B2305" s="860" t="str">
        <f t="shared" si="91"/>
        <v>Year 7</v>
      </c>
    </row>
    <row r="2306" spans="1:2" x14ac:dyDescent="0.2">
      <c r="A2306" s="910">
        <f t="shared" si="92"/>
        <v>45019</v>
      </c>
      <c r="B2306" s="860" t="str">
        <f t="shared" si="91"/>
        <v>Year 7</v>
      </c>
    </row>
    <row r="2307" spans="1:2" x14ac:dyDescent="0.2">
      <c r="A2307" s="910">
        <f t="shared" si="92"/>
        <v>45020</v>
      </c>
      <c r="B2307" s="860" t="str">
        <f t="shared" si="91"/>
        <v>Year 7</v>
      </c>
    </row>
    <row r="2308" spans="1:2" x14ac:dyDescent="0.2">
      <c r="A2308" s="910">
        <f t="shared" si="92"/>
        <v>45021</v>
      </c>
      <c r="B2308" s="860" t="str">
        <f t="shared" si="91"/>
        <v>Year 7</v>
      </c>
    </row>
    <row r="2309" spans="1:2" x14ac:dyDescent="0.2">
      <c r="A2309" s="910">
        <f t="shared" si="92"/>
        <v>45022</v>
      </c>
      <c r="B2309" s="860" t="str">
        <f t="shared" si="91"/>
        <v>Year 7</v>
      </c>
    </row>
    <row r="2310" spans="1:2" x14ac:dyDescent="0.2">
      <c r="A2310" s="910">
        <f t="shared" si="92"/>
        <v>45023</v>
      </c>
      <c r="B2310" s="860" t="str">
        <f t="shared" si="91"/>
        <v>Year 7</v>
      </c>
    </row>
    <row r="2311" spans="1:2" x14ac:dyDescent="0.2">
      <c r="A2311" s="910">
        <f t="shared" si="92"/>
        <v>45024</v>
      </c>
      <c r="B2311" s="860" t="str">
        <f t="shared" si="91"/>
        <v>Year 7</v>
      </c>
    </row>
    <row r="2312" spans="1:2" x14ac:dyDescent="0.2">
      <c r="A2312" s="910">
        <f t="shared" si="92"/>
        <v>45025</v>
      </c>
      <c r="B2312" s="860" t="str">
        <f t="shared" si="91"/>
        <v>Year 7</v>
      </c>
    </row>
    <row r="2313" spans="1:2" x14ac:dyDescent="0.2">
      <c r="A2313" s="910">
        <f t="shared" si="92"/>
        <v>45026</v>
      </c>
      <c r="B2313" s="860" t="str">
        <f t="shared" si="91"/>
        <v>Year 7</v>
      </c>
    </row>
    <row r="2314" spans="1:2" x14ac:dyDescent="0.2">
      <c r="A2314" s="910">
        <f t="shared" si="92"/>
        <v>45027</v>
      </c>
      <c r="B2314" s="860" t="str">
        <f t="shared" si="91"/>
        <v>Year 7</v>
      </c>
    </row>
    <row r="2315" spans="1:2" x14ac:dyDescent="0.2">
      <c r="A2315" s="910">
        <f t="shared" si="92"/>
        <v>45028</v>
      </c>
      <c r="B2315" s="860" t="str">
        <f t="shared" si="91"/>
        <v>Year 7</v>
      </c>
    </row>
    <row r="2316" spans="1:2" x14ac:dyDescent="0.2">
      <c r="A2316" s="910">
        <f t="shared" si="92"/>
        <v>45029</v>
      </c>
      <c r="B2316" s="860" t="str">
        <f t="shared" si="91"/>
        <v>Year 7</v>
      </c>
    </row>
    <row r="2317" spans="1:2" x14ac:dyDescent="0.2">
      <c r="A2317" s="910">
        <f t="shared" si="92"/>
        <v>45030</v>
      </c>
      <c r="B2317" s="860" t="str">
        <f t="shared" si="91"/>
        <v>Year 7</v>
      </c>
    </row>
    <row r="2318" spans="1:2" x14ac:dyDescent="0.2">
      <c r="A2318" s="910">
        <f t="shared" si="92"/>
        <v>45031</v>
      </c>
      <c r="B2318" s="860" t="str">
        <f t="shared" si="91"/>
        <v>Year 7</v>
      </c>
    </row>
    <row r="2319" spans="1:2" x14ac:dyDescent="0.2">
      <c r="A2319" s="910">
        <f t="shared" si="92"/>
        <v>45032</v>
      </c>
      <c r="B2319" s="860" t="str">
        <f t="shared" si="91"/>
        <v>Year 7</v>
      </c>
    </row>
    <row r="2320" spans="1:2" x14ac:dyDescent="0.2">
      <c r="A2320" s="910">
        <f t="shared" si="92"/>
        <v>45033</v>
      </c>
      <c r="B2320" s="860" t="str">
        <f t="shared" si="91"/>
        <v>Year 7</v>
      </c>
    </row>
    <row r="2321" spans="1:2" x14ac:dyDescent="0.2">
      <c r="A2321" s="910">
        <f t="shared" si="92"/>
        <v>45034</v>
      </c>
      <c r="B2321" s="860" t="str">
        <f t="shared" si="91"/>
        <v>Year 7</v>
      </c>
    </row>
    <row r="2322" spans="1:2" x14ac:dyDescent="0.2">
      <c r="A2322" s="910">
        <f t="shared" si="92"/>
        <v>45035</v>
      </c>
      <c r="B2322" s="860" t="str">
        <f t="shared" si="91"/>
        <v>Year 7</v>
      </c>
    </row>
    <row r="2323" spans="1:2" x14ac:dyDescent="0.2">
      <c r="A2323" s="910">
        <f t="shared" si="92"/>
        <v>45036</v>
      </c>
      <c r="B2323" s="860" t="str">
        <f t="shared" si="91"/>
        <v>Year 7</v>
      </c>
    </row>
    <row r="2324" spans="1:2" x14ac:dyDescent="0.2">
      <c r="A2324" s="910">
        <f t="shared" si="92"/>
        <v>45037</v>
      </c>
      <c r="B2324" s="860" t="str">
        <f t="shared" si="91"/>
        <v>Year 7</v>
      </c>
    </row>
    <row r="2325" spans="1:2" x14ac:dyDescent="0.2">
      <c r="A2325" s="910">
        <f t="shared" si="92"/>
        <v>45038</v>
      </c>
      <c r="B2325" s="860" t="str">
        <f t="shared" si="91"/>
        <v>Year 7</v>
      </c>
    </row>
    <row r="2326" spans="1:2" x14ac:dyDescent="0.2">
      <c r="A2326" s="910">
        <f t="shared" si="92"/>
        <v>45039</v>
      </c>
      <c r="B2326" s="860" t="str">
        <f t="shared" si="91"/>
        <v>Year 7</v>
      </c>
    </row>
    <row r="2327" spans="1:2" x14ac:dyDescent="0.2">
      <c r="A2327" s="910">
        <f t="shared" si="92"/>
        <v>45040</v>
      </c>
      <c r="B2327" s="860" t="str">
        <f t="shared" si="91"/>
        <v>Year 7</v>
      </c>
    </row>
    <row r="2328" spans="1:2" x14ac:dyDescent="0.2">
      <c r="A2328" s="910">
        <f t="shared" si="92"/>
        <v>45041</v>
      </c>
      <c r="B2328" s="860" t="str">
        <f t="shared" ref="B2328:B2391" si="93">IF(AND(DAY(A2328)=DAY($B$8),MONTH(A2328)=MONTH($B$8),YEAR(A2328)-YEAR($B$8)&gt;-1),CONCATENATE("Year ",YEAR(A2328)-YEAR($B$8)+1),B2327)</f>
        <v>Year 7</v>
      </c>
    </row>
    <row r="2329" spans="1:2" x14ac:dyDescent="0.2">
      <c r="A2329" s="910">
        <f t="shared" ref="A2329:A2392" si="94">A2328+1</f>
        <v>45042</v>
      </c>
      <c r="B2329" s="860" t="str">
        <f t="shared" si="93"/>
        <v>Year 7</v>
      </c>
    </row>
    <row r="2330" spans="1:2" x14ac:dyDescent="0.2">
      <c r="A2330" s="910">
        <f t="shared" si="94"/>
        <v>45043</v>
      </c>
      <c r="B2330" s="860" t="str">
        <f t="shared" si="93"/>
        <v>Year 7</v>
      </c>
    </row>
    <row r="2331" spans="1:2" x14ac:dyDescent="0.2">
      <c r="A2331" s="910">
        <f t="shared" si="94"/>
        <v>45044</v>
      </c>
      <c r="B2331" s="860" t="str">
        <f t="shared" si="93"/>
        <v>Year 7</v>
      </c>
    </row>
    <row r="2332" spans="1:2" x14ac:dyDescent="0.2">
      <c r="A2332" s="910">
        <f t="shared" si="94"/>
        <v>45045</v>
      </c>
      <c r="B2332" s="860" t="str">
        <f t="shared" si="93"/>
        <v>Year 7</v>
      </c>
    </row>
    <row r="2333" spans="1:2" x14ac:dyDescent="0.2">
      <c r="A2333" s="910">
        <f t="shared" si="94"/>
        <v>45046</v>
      </c>
      <c r="B2333" s="860" t="str">
        <f t="shared" si="93"/>
        <v>Year 7</v>
      </c>
    </row>
    <row r="2334" spans="1:2" x14ac:dyDescent="0.2">
      <c r="A2334" s="910">
        <f t="shared" si="94"/>
        <v>45047</v>
      </c>
      <c r="B2334" s="860" t="str">
        <f t="shared" si="93"/>
        <v>Year 7</v>
      </c>
    </row>
    <row r="2335" spans="1:2" x14ac:dyDescent="0.2">
      <c r="A2335" s="910">
        <f t="shared" si="94"/>
        <v>45048</v>
      </c>
      <c r="B2335" s="860" t="str">
        <f t="shared" si="93"/>
        <v>Year 7</v>
      </c>
    </row>
    <row r="2336" spans="1:2" x14ac:dyDescent="0.2">
      <c r="A2336" s="910">
        <f t="shared" si="94"/>
        <v>45049</v>
      </c>
      <c r="B2336" s="860" t="str">
        <f t="shared" si="93"/>
        <v>Year 7</v>
      </c>
    </row>
    <row r="2337" spans="1:2" x14ac:dyDescent="0.2">
      <c r="A2337" s="910">
        <f t="shared" si="94"/>
        <v>45050</v>
      </c>
      <c r="B2337" s="860" t="str">
        <f t="shared" si="93"/>
        <v>Year 7</v>
      </c>
    </row>
    <row r="2338" spans="1:2" x14ac:dyDescent="0.2">
      <c r="A2338" s="910">
        <f t="shared" si="94"/>
        <v>45051</v>
      </c>
      <c r="B2338" s="860" t="str">
        <f t="shared" si="93"/>
        <v>Year 7</v>
      </c>
    </row>
    <row r="2339" spans="1:2" x14ac:dyDescent="0.2">
      <c r="A2339" s="910">
        <f t="shared" si="94"/>
        <v>45052</v>
      </c>
      <c r="B2339" s="860" t="str">
        <f t="shared" si="93"/>
        <v>Year 7</v>
      </c>
    </row>
    <row r="2340" spans="1:2" x14ac:dyDescent="0.2">
      <c r="A2340" s="910">
        <f t="shared" si="94"/>
        <v>45053</v>
      </c>
      <c r="B2340" s="860" t="str">
        <f t="shared" si="93"/>
        <v>Year 7</v>
      </c>
    </row>
    <row r="2341" spans="1:2" x14ac:dyDescent="0.2">
      <c r="A2341" s="910">
        <f t="shared" si="94"/>
        <v>45054</v>
      </c>
      <c r="B2341" s="860" t="str">
        <f t="shared" si="93"/>
        <v>Year 7</v>
      </c>
    </row>
    <row r="2342" spans="1:2" x14ac:dyDescent="0.2">
      <c r="A2342" s="910">
        <f t="shared" si="94"/>
        <v>45055</v>
      </c>
      <c r="B2342" s="860" t="str">
        <f t="shared" si="93"/>
        <v>Year 7</v>
      </c>
    </row>
    <row r="2343" spans="1:2" x14ac:dyDescent="0.2">
      <c r="A2343" s="910">
        <f t="shared" si="94"/>
        <v>45056</v>
      </c>
      <c r="B2343" s="860" t="str">
        <f t="shared" si="93"/>
        <v>Year 7</v>
      </c>
    </row>
    <row r="2344" spans="1:2" x14ac:dyDescent="0.2">
      <c r="A2344" s="910">
        <f t="shared" si="94"/>
        <v>45057</v>
      </c>
      <c r="B2344" s="860" t="str">
        <f t="shared" si="93"/>
        <v>Year 7</v>
      </c>
    </row>
    <row r="2345" spans="1:2" x14ac:dyDescent="0.2">
      <c r="A2345" s="910">
        <f t="shared" si="94"/>
        <v>45058</v>
      </c>
      <c r="B2345" s="860" t="str">
        <f t="shared" si="93"/>
        <v>Year 7</v>
      </c>
    </row>
    <row r="2346" spans="1:2" x14ac:dyDescent="0.2">
      <c r="A2346" s="910">
        <f t="shared" si="94"/>
        <v>45059</v>
      </c>
      <c r="B2346" s="860" t="str">
        <f t="shared" si="93"/>
        <v>Year 7</v>
      </c>
    </row>
    <row r="2347" spans="1:2" x14ac:dyDescent="0.2">
      <c r="A2347" s="910">
        <f t="shared" si="94"/>
        <v>45060</v>
      </c>
      <c r="B2347" s="860" t="str">
        <f t="shared" si="93"/>
        <v>Year 7</v>
      </c>
    </row>
    <row r="2348" spans="1:2" x14ac:dyDescent="0.2">
      <c r="A2348" s="910">
        <f t="shared" si="94"/>
        <v>45061</v>
      </c>
      <c r="B2348" s="860" t="str">
        <f t="shared" si="93"/>
        <v>Year 7</v>
      </c>
    </row>
    <row r="2349" spans="1:2" x14ac:dyDescent="0.2">
      <c r="A2349" s="910">
        <f t="shared" si="94"/>
        <v>45062</v>
      </c>
      <c r="B2349" s="860" t="str">
        <f t="shared" si="93"/>
        <v>Year 7</v>
      </c>
    </row>
    <row r="2350" spans="1:2" x14ac:dyDescent="0.2">
      <c r="A2350" s="910">
        <f t="shared" si="94"/>
        <v>45063</v>
      </c>
      <c r="B2350" s="860" t="str">
        <f t="shared" si="93"/>
        <v>Year 7</v>
      </c>
    </row>
    <row r="2351" spans="1:2" x14ac:dyDescent="0.2">
      <c r="A2351" s="910">
        <f t="shared" si="94"/>
        <v>45064</v>
      </c>
      <c r="B2351" s="860" t="str">
        <f t="shared" si="93"/>
        <v>Year 7</v>
      </c>
    </row>
    <row r="2352" spans="1:2" x14ac:dyDescent="0.2">
      <c r="A2352" s="910">
        <f t="shared" si="94"/>
        <v>45065</v>
      </c>
      <c r="B2352" s="860" t="str">
        <f t="shared" si="93"/>
        <v>Year 7</v>
      </c>
    </row>
    <row r="2353" spans="1:2" x14ac:dyDescent="0.2">
      <c r="A2353" s="910">
        <f t="shared" si="94"/>
        <v>45066</v>
      </c>
      <c r="B2353" s="860" t="str">
        <f t="shared" si="93"/>
        <v>Year 7</v>
      </c>
    </row>
    <row r="2354" spans="1:2" x14ac:dyDescent="0.2">
      <c r="A2354" s="910">
        <f t="shared" si="94"/>
        <v>45067</v>
      </c>
      <c r="B2354" s="860" t="str">
        <f t="shared" si="93"/>
        <v>Year 7</v>
      </c>
    </row>
    <row r="2355" spans="1:2" x14ac:dyDescent="0.2">
      <c r="A2355" s="910">
        <f t="shared" si="94"/>
        <v>45068</v>
      </c>
      <c r="B2355" s="860" t="str">
        <f t="shared" si="93"/>
        <v>Year 7</v>
      </c>
    </row>
    <row r="2356" spans="1:2" x14ac:dyDescent="0.2">
      <c r="A2356" s="910">
        <f t="shared" si="94"/>
        <v>45069</v>
      </c>
      <c r="B2356" s="860" t="str">
        <f t="shared" si="93"/>
        <v>Year 7</v>
      </c>
    </row>
    <row r="2357" spans="1:2" x14ac:dyDescent="0.2">
      <c r="A2357" s="910">
        <f t="shared" si="94"/>
        <v>45070</v>
      </c>
      <c r="B2357" s="860" t="str">
        <f t="shared" si="93"/>
        <v>Year 7</v>
      </c>
    </row>
    <row r="2358" spans="1:2" x14ac:dyDescent="0.2">
      <c r="A2358" s="910">
        <f t="shared" si="94"/>
        <v>45071</v>
      </c>
      <c r="B2358" s="860" t="str">
        <f t="shared" si="93"/>
        <v>Year 7</v>
      </c>
    </row>
    <row r="2359" spans="1:2" x14ac:dyDescent="0.2">
      <c r="A2359" s="910">
        <f t="shared" si="94"/>
        <v>45072</v>
      </c>
      <c r="B2359" s="860" t="str">
        <f t="shared" si="93"/>
        <v>Year 7</v>
      </c>
    </row>
    <row r="2360" spans="1:2" x14ac:dyDescent="0.2">
      <c r="A2360" s="910">
        <f t="shared" si="94"/>
        <v>45073</v>
      </c>
      <c r="B2360" s="860" t="str">
        <f t="shared" si="93"/>
        <v>Year 7</v>
      </c>
    </row>
    <row r="2361" spans="1:2" x14ac:dyDescent="0.2">
      <c r="A2361" s="910">
        <f t="shared" si="94"/>
        <v>45074</v>
      </c>
      <c r="B2361" s="860" t="str">
        <f t="shared" si="93"/>
        <v>Year 7</v>
      </c>
    </row>
    <row r="2362" spans="1:2" x14ac:dyDescent="0.2">
      <c r="A2362" s="910">
        <f t="shared" si="94"/>
        <v>45075</v>
      </c>
      <c r="B2362" s="860" t="str">
        <f t="shared" si="93"/>
        <v>Year 7</v>
      </c>
    </row>
    <row r="2363" spans="1:2" x14ac:dyDescent="0.2">
      <c r="A2363" s="910">
        <f t="shared" si="94"/>
        <v>45076</v>
      </c>
      <c r="B2363" s="860" t="str">
        <f t="shared" si="93"/>
        <v>Year 7</v>
      </c>
    </row>
    <row r="2364" spans="1:2" x14ac:dyDescent="0.2">
      <c r="A2364" s="910">
        <f t="shared" si="94"/>
        <v>45077</v>
      </c>
      <c r="B2364" s="860" t="str">
        <f t="shared" si="93"/>
        <v>Year 7</v>
      </c>
    </row>
    <row r="2365" spans="1:2" x14ac:dyDescent="0.2">
      <c r="A2365" s="910">
        <f t="shared" si="94"/>
        <v>45078</v>
      </c>
      <c r="B2365" s="860" t="str">
        <f t="shared" si="93"/>
        <v>Year 7</v>
      </c>
    </row>
    <row r="2366" spans="1:2" x14ac:dyDescent="0.2">
      <c r="A2366" s="910">
        <f t="shared" si="94"/>
        <v>45079</v>
      </c>
      <c r="B2366" s="860" t="str">
        <f t="shared" si="93"/>
        <v>Year 7</v>
      </c>
    </row>
    <row r="2367" spans="1:2" x14ac:dyDescent="0.2">
      <c r="A2367" s="910">
        <f t="shared" si="94"/>
        <v>45080</v>
      </c>
      <c r="B2367" s="860" t="str">
        <f t="shared" si="93"/>
        <v>Year 7</v>
      </c>
    </row>
    <row r="2368" spans="1:2" x14ac:dyDescent="0.2">
      <c r="A2368" s="910">
        <f t="shared" si="94"/>
        <v>45081</v>
      </c>
      <c r="B2368" s="860" t="str">
        <f t="shared" si="93"/>
        <v>Year 7</v>
      </c>
    </row>
    <row r="2369" spans="1:2" x14ac:dyDescent="0.2">
      <c r="A2369" s="910">
        <f t="shared" si="94"/>
        <v>45082</v>
      </c>
      <c r="B2369" s="860" t="str">
        <f t="shared" si="93"/>
        <v>Year 7</v>
      </c>
    </row>
    <row r="2370" spans="1:2" x14ac:dyDescent="0.2">
      <c r="A2370" s="910">
        <f t="shared" si="94"/>
        <v>45083</v>
      </c>
      <c r="B2370" s="860" t="str">
        <f t="shared" si="93"/>
        <v>Year 7</v>
      </c>
    </row>
    <row r="2371" spans="1:2" x14ac:dyDescent="0.2">
      <c r="A2371" s="910">
        <f t="shared" si="94"/>
        <v>45084</v>
      </c>
      <c r="B2371" s="860" t="str">
        <f t="shared" si="93"/>
        <v>Year 7</v>
      </c>
    </row>
    <row r="2372" spans="1:2" x14ac:dyDescent="0.2">
      <c r="A2372" s="910">
        <f t="shared" si="94"/>
        <v>45085</v>
      </c>
      <c r="B2372" s="860" t="str">
        <f t="shared" si="93"/>
        <v>Year 7</v>
      </c>
    </row>
    <row r="2373" spans="1:2" x14ac:dyDescent="0.2">
      <c r="A2373" s="910">
        <f t="shared" si="94"/>
        <v>45086</v>
      </c>
      <c r="B2373" s="860" t="str">
        <f t="shared" si="93"/>
        <v>Year 7</v>
      </c>
    </row>
    <row r="2374" spans="1:2" x14ac:dyDescent="0.2">
      <c r="A2374" s="910">
        <f t="shared" si="94"/>
        <v>45087</v>
      </c>
      <c r="B2374" s="860" t="str">
        <f t="shared" si="93"/>
        <v>Year 7</v>
      </c>
    </row>
    <row r="2375" spans="1:2" x14ac:dyDescent="0.2">
      <c r="A2375" s="910">
        <f t="shared" si="94"/>
        <v>45088</v>
      </c>
      <c r="B2375" s="860" t="str">
        <f t="shared" si="93"/>
        <v>Year 7</v>
      </c>
    </row>
    <row r="2376" spans="1:2" x14ac:dyDescent="0.2">
      <c r="A2376" s="910">
        <f t="shared" si="94"/>
        <v>45089</v>
      </c>
      <c r="B2376" s="860" t="str">
        <f t="shared" si="93"/>
        <v>Year 7</v>
      </c>
    </row>
    <row r="2377" spans="1:2" x14ac:dyDescent="0.2">
      <c r="A2377" s="910">
        <f t="shared" si="94"/>
        <v>45090</v>
      </c>
      <c r="B2377" s="860" t="str">
        <f t="shared" si="93"/>
        <v>Year 7</v>
      </c>
    </row>
    <row r="2378" spans="1:2" x14ac:dyDescent="0.2">
      <c r="A2378" s="910">
        <f t="shared" si="94"/>
        <v>45091</v>
      </c>
      <c r="B2378" s="860" t="str">
        <f t="shared" si="93"/>
        <v>Year 7</v>
      </c>
    </row>
    <row r="2379" spans="1:2" x14ac:dyDescent="0.2">
      <c r="A2379" s="910">
        <f t="shared" si="94"/>
        <v>45092</v>
      </c>
      <c r="B2379" s="860" t="str">
        <f t="shared" si="93"/>
        <v>Year 7</v>
      </c>
    </row>
    <row r="2380" spans="1:2" x14ac:dyDescent="0.2">
      <c r="A2380" s="910">
        <f t="shared" si="94"/>
        <v>45093</v>
      </c>
      <c r="B2380" s="860" t="str">
        <f t="shared" si="93"/>
        <v>Year 7</v>
      </c>
    </row>
    <row r="2381" spans="1:2" x14ac:dyDescent="0.2">
      <c r="A2381" s="910">
        <f t="shared" si="94"/>
        <v>45094</v>
      </c>
      <c r="B2381" s="860" t="str">
        <f t="shared" si="93"/>
        <v>Year 7</v>
      </c>
    </row>
    <row r="2382" spans="1:2" x14ac:dyDescent="0.2">
      <c r="A2382" s="910">
        <f t="shared" si="94"/>
        <v>45095</v>
      </c>
      <c r="B2382" s="860" t="str">
        <f t="shared" si="93"/>
        <v>Year 7</v>
      </c>
    </row>
    <row r="2383" spans="1:2" x14ac:dyDescent="0.2">
      <c r="A2383" s="910">
        <f t="shared" si="94"/>
        <v>45096</v>
      </c>
      <c r="B2383" s="860" t="str">
        <f t="shared" si="93"/>
        <v>Year 7</v>
      </c>
    </row>
    <row r="2384" spans="1:2" x14ac:dyDescent="0.2">
      <c r="A2384" s="910">
        <f t="shared" si="94"/>
        <v>45097</v>
      </c>
      <c r="B2384" s="860" t="str">
        <f t="shared" si="93"/>
        <v>Year 7</v>
      </c>
    </row>
    <row r="2385" spans="1:2" x14ac:dyDescent="0.2">
      <c r="A2385" s="910">
        <f t="shared" si="94"/>
        <v>45098</v>
      </c>
      <c r="B2385" s="860" t="str">
        <f t="shared" si="93"/>
        <v>Year 7</v>
      </c>
    </row>
    <row r="2386" spans="1:2" x14ac:dyDescent="0.2">
      <c r="A2386" s="910">
        <f t="shared" si="94"/>
        <v>45099</v>
      </c>
      <c r="B2386" s="860" t="str">
        <f t="shared" si="93"/>
        <v>Year 7</v>
      </c>
    </row>
    <row r="2387" spans="1:2" x14ac:dyDescent="0.2">
      <c r="A2387" s="910">
        <f t="shared" si="94"/>
        <v>45100</v>
      </c>
      <c r="B2387" s="860" t="str">
        <f t="shared" si="93"/>
        <v>Year 7</v>
      </c>
    </row>
    <row r="2388" spans="1:2" x14ac:dyDescent="0.2">
      <c r="A2388" s="910">
        <f t="shared" si="94"/>
        <v>45101</v>
      </c>
      <c r="B2388" s="860" t="str">
        <f t="shared" si="93"/>
        <v>Year 7</v>
      </c>
    </row>
    <row r="2389" spans="1:2" x14ac:dyDescent="0.2">
      <c r="A2389" s="910">
        <f t="shared" si="94"/>
        <v>45102</v>
      </c>
      <c r="B2389" s="860" t="str">
        <f t="shared" si="93"/>
        <v>Year 7</v>
      </c>
    </row>
    <row r="2390" spans="1:2" x14ac:dyDescent="0.2">
      <c r="A2390" s="910">
        <f t="shared" si="94"/>
        <v>45103</v>
      </c>
      <c r="B2390" s="860" t="str">
        <f t="shared" si="93"/>
        <v>Year 7</v>
      </c>
    </row>
    <row r="2391" spans="1:2" x14ac:dyDescent="0.2">
      <c r="A2391" s="910">
        <f t="shared" si="94"/>
        <v>45104</v>
      </c>
      <c r="B2391" s="860" t="str">
        <f t="shared" si="93"/>
        <v>Year 7</v>
      </c>
    </row>
    <row r="2392" spans="1:2" x14ac:dyDescent="0.2">
      <c r="A2392" s="910">
        <f t="shared" si="94"/>
        <v>45105</v>
      </c>
      <c r="B2392" s="860" t="str">
        <f t="shared" ref="B2392:B2455" si="95">IF(AND(DAY(A2392)=DAY($B$8),MONTH(A2392)=MONTH($B$8),YEAR(A2392)-YEAR($B$8)&gt;-1),CONCATENATE("Year ",YEAR(A2392)-YEAR($B$8)+1),B2391)</f>
        <v>Year 7</v>
      </c>
    </row>
    <row r="2393" spans="1:2" x14ac:dyDescent="0.2">
      <c r="A2393" s="910">
        <f t="shared" ref="A2393:A2456" si="96">A2392+1</f>
        <v>45106</v>
      </c>
      <c r="B2393" s="860" t="str">
        <f t="shared" si="95"/>
        <v>Year 7</v>
      </c>
    </row>
    <row r="2394" spans="1:2" x14ac:dyDescent="0.2">
      <c r="A2394" s="910">
        <f t="shared" si="96"/>
        <v>45107</v>
      </c>
      <c r="B2394" s="860" t="str">
        <f t="shared" si="95"/>
        <v>Year 7</v>
      </c>
    </row>
    <row r="2395" spans="1:2" x14ac:dyDescent="0.2">
      <c r="A2395" s="910">
        <f t="shared" si="96"/>
        <v>45108</v>
      </c>
      <c r="B2395" s="860" t="str">
        <f t="shared" si="95"/>
        <v>Year 7</v>
      </c>
    </row>
    <row r="2396" spans="1:2" x14ac:dyDescent="0.2">
      <c r="A2396" s="910">
        <f t="shared" si="96"/>
        <v>45109</v>
      </c>
      <c r="B2396" s="860" t="str">
        <f t="shared" si="95"/>
        <v>Year 7</v>
      </c>
    </row>
    <row r="2397" spans="1:2" x14ac:dyDescent="0.2">
      <c r="A2397" s="910">
        <f t="shared" si="96"/>
        <v>45110</v>
      </c>
      <c r="B2397" s="860" t="str">
        <f t="shared" si="95"/>
        <v>Year 7</v>
      </c>
    </row>
    <row r="2398" spans="1:2" x14ac:dyDescent="0.2">
      <c r="A2398" s="910">
        <f t="shared" si="96"/>
        <v>45111</v>
      </c>
      <c r="B2398" s="860" t="str">
        <f t="shared" si="95"/>
        <v>Year 7</v>
      </c>
    </row>
    <row r="2399" spans="1:2" x14ac:dyDescent="0.2">
      <c r="A2399" s="910">
        <f t="shared" si="96"/>
        <v>45112</v>
      </c>
      <c r="B2399" s="860" t="str">
        <f t="shared" si="95"/>
        <v>Year 7</v>
      </c>
    </row>
    <row r="2400" spans="1:2" x14ac:dyDescent="0.2">
      <c r="A2400" s="910">
        <f t="shared" si="96"/>
        <v>45113</v>
      </c>
      <c r="B2400" s="860" t="str">
        <f t="shared" si="95"/>
        <v>Year 7</v>
      </c>
    </row>
    <row r="2401" spans="1:2" x14ac:dyDescent="0.2">
      <c r="A2401" s="910">
        <f t="shared" si="96"/>
        <v>45114</v>
      </c>
      <c r="B2401" s="860" t="str">
        <f t="shared" si="95"/>
        <v>Year 7</v>
      </c>
    </row>
    <row r="2402" spans="1:2" x14ac:dyDescent="0.2">
      <c r="A2402" s="910">
        <f t="shared" si="96"/>
        <v>45115</v>
      </c>
      <c r="B2402" s="860" t="str">
        <f t="shared" si="95"/>
        <v>Year 7</v>
      </c>
    </row>
    <row r="2403" spans="1:2" x14ac:dyDescent="0.2">
      <c r="A2403" s="910">
        <f t="shared" si="96"/>
        <v>45116</v>
      </c>
      <c r="B2403" s="860" t="str">
        <f t="shared" si="95"/>
        <v>Year 7</v>
      </c>
    </row>
    <row r="2404" spans="1:2" x14ac:dyDescent="0.2">
      <c r="A2404" s="910">
        <f t="shared" si="96"/>
        <v>45117</v>
      </c>
      <c r="B2404" s="860" t="str">
        <f t="shared" si="95"/>
        <v>Year 7</v>
      </c>
    </row>
    <row r="2405" spans="1:2" x14ac:dyDescent="0.2">
      <c r="A2405" s="910">
        <f t="shared" si="96"/>
        <v>45118</v>
      </c>
      <c r="B2405" s="860" t="str">
        <f t="shared" si="95"/>
        <v>Year 7</v>
      </c>
    </row>
    <row r="2406" spans="1:2" x14ac:dyDescent="0.2">
      <c r="A2406" s="910">
        <f t="shared" si="96"/>
        <v>45119</v>
      </c>
      <c r="B2406" s="860" t="str">
        <f t="shared" si="95"/>
        <v>Year 7</v>
      </c>
    </row>
    <row r="2407" spans="1:2" x14ac:dyDescent="0.2">
      <c r="A2407" s="910">
        <f t="shared" si="96"/>
        <v>45120</v>
      </c>
      <c r="B2407" s="860" t="str">
        <f t="shared" si="95"/>
        <v>Year 7</v>
      </c>
    </row>
    <row r="2408" spans="1:2" x14ac:dyDescent="0.2">
      <c r="A2408" s="910">
        <f t="shared" si="96"/>
        <v>45121</v>
      </c>
      <c r="B2408" s="860" t="str">
        <f t="shared" si="95"/>
        <v>Year 7</v>
      </c>
    </row>
    <row r="2409" spans="1:2" x14ac:dyDescent="0.2">
      <c r="A2409" s="910">
        <f t="shared" si="96"/>
        <v>45122</v>
      </c>
      <c r="B2409" s="860" t="str">
        <f t="shared" si="95"/>
        <v>Year 7</v>
      </c>
    </row>
    <row r="2410" spans="1:2" x14ac:dyDescent="0.2">
      <c r="A2410" s="910">
        <f t="shared" si="96"/>
        <v>45123</v>
      </c>
      <c r="B2410" s="860" t="str">
        <f t="shared" si="95"/>
        <v>Year 7</v>
      </c>
    </row>
    <row r="2411" spans="1:2" x14ac:dyDescent="0.2">
      <c r="A2411" s="910">
        <f t="shared" si="96"/>
        <v>45124</v>
      </c>
      <c r="B2411" s="860" t="str">
        <f t="shared" si="95"/>
        <v>Year 7</v>
      </c>
    </row>
    <row r="2412" spans="1:2" x14ac:dyDescent="0.2">
      <c r="A2412" s="910">
        <f t="shared" si="96"/>
        <v>45125</v>
      </c>
      <c r="B2412" s="860" t="str">
        <f t="shared" si="95"/>
        <v>Year 7</v>
      </c>
    </row>
    <row r="2413" spans="1:2" x14ac:dyDescent="0.2">
      <c r="A2413" s="910">
        <f t="shared" si="96"/>
        <v>45126</v>
      </c>
      <c r="B2413" s="860" t="str">
        <f t="shared" si="95"/>
        <v>Year 7</v>
      </c>
    </row>
    <row r="2414" spans="1:2" x14ac:dyDescent="0.2">
      <c r="A2414" s="910">
        <f t="shared" si="96"/>
        <v>45127</v>
      </c>
      <c r="B2414" s="860" t="str">
        <f t="shared" si="95"/>
        <v>Year 7</v>
      </c>
    </row>
    <row r="2415" spans="1:2" x14ac:dyDescent="0.2">
      <c r="A2415" s="910">
        <f t="shared" si="96"/>
        <v>45128</v>
      </c>
      <c r="B2415" s="860" t="str">
        <f t="shared" si="95"/>
        <v>Year 7</v>
      </c>
    </row>
    <row r="2416" spans="1:2" x14ac:dyDescent="0.2">
      <c r="A2416" s="910">
        <f t="shared" si="96"/>
        <v>45129</v>
      </c>
      <c r="B2416" s="860" t="str">
        <f t="shared" si="95"/>
        <v>Year 7</v>
      </c>
    </row>
    <row r="2417" spans="1:2" x14ac:dyDescent="0.2">
      <c r="A2417" s="910">
        <f t="shared" si="96"/>
        <v>45130</v>
      </c>
      <c r="B2417" s="860" t="str">
        <f t="shared" si="95"/>
        <v>Year 7</v>
      </c>
    </row>
    <row r="2418" spans="1:2" x14ac:dyDescent="0.2">
      <c r="A2418" s="910">
        <f t="shared" si="96"/>
        <v>45131</v>
      </c>
      <c r="B2418" s="860" t="str">
        <f t="shared" si="95"/>
        <v>Year 7</v>
      </c>
    </row>
    <row r="2419" spans="1:2" x14ac:dyDescent="0.2">
      <c r="A2419" s="910">
        <f t="shared" si="96"/>
        <v>45132</v>
      </c>
      <c r="B2419" s="860" t="str">
        <f t="shared" si="95"/>
        <v>Year 7</v>
      </c>
    </row>
    <row r="2420" spans="1:2" x14ac:dyDescent="0.2">
      <c r="A2420" s="910">
        <f t="shared" si="96"/>
        <v>45133</v>
      </c>
      <c r="B2420" s="860" t="str">
        <f t="shared" si="95"/>
        <v>Year 7</v>
      </c>
    </row>
    <row r="2421" spans="1:2" x14ac:dyDescent="0.2">
      <c r="A2421" s="910">
        <f t="shared" si="96"/>
        <v>45134</v>
      </c>
      <c r="B2421" s="860" t="str">
        <f t="shared" si="95"/>
        <v>Year 7</v>
      </c>
    </row>
    <row r="2422" spans="1:2" x14ac:dyDescent="0.2">
      <c r="A2422" s="910">
        <f t="shared" si="96"/>
        <v>45135</v>
      </c>
      <c r="B2422" s="860" t="str">
        <f t="shared" si="95"/>
        <v>Year 7</v>
      </c>
    </row>
    <row r="2423" spans="1:2" x14ac:dyDescent="0.2">
      <c r="A2423" s="910">
        <f t="shared" si="96"/>
        <v>45136</v>
      </c>
      <c r="B2423" s="860" t="str">
        <f t="shared" si="95"/>
        <v>Year 7</v>
      </c>
    </row>
    <row r="2424" spans="1:2" x14ac:dyDescent="0.2">
      <c r="A2424" s="910">
        <f t="shared" si="96"/>
        <v>45137</v>
      </c>
      <c r="B2424" s="860" t="str">
        <f t="shared" si="95"/>
        <v>Year 7</v>
      </c>
    </row>
    <row r="2425" spans="1:2" x14ac:dyDescent="0.2">
      <c r="A2425" s="910">
        <f t="shared" si="96"/>
        <v>45138</v>
      </c>
      <c r="B2425" s="860" t="str">
        <f t="shared" si="95"/>
        <v>Year 7</v>
      </c>
    </row>
    <row r="2426" spans="1:2" x14ac:dyDescent="0.2">
      <c r="A2426" s="910">
        <f t="shared" si="96"/>
        <v>45139</v>
      </c>
      <c r="B2426" s="860" t="str">
        <f t="shared" si="95"/>
        <v>Year 7</v>
      </c>
    </row>
    <row r="2427" spans="1:2" x14ac:dyDescent="0.2">
      <c r="A2427" s="910">
        <f t="shared" si="96"/>
        <v>45140</v>
      </c>
      <c r="B2427" s="860" t="str">
        <f t="shared" si="95"/>
        <v>Year 7</v>
      </c>
    </row>
    <row r="2428" spans="1:2" x14ac:dyDescent="0.2">
      <c r="A2428" s="910">
        <f t="shared" si="96"/>
        <v>45141</v>
      </c>
      <c r="B2428" s="860" t="str">
        <f t="shared" si="95"/>
        <v>Year 7</v>
      </c>
    </row>
    <row r="2429" spans="1:2" x14ac:dyDescent="0.2">
      <c r="A2429" s="910">
        <f t="shared" si="96"/>
        <v>45142</v>
      </c>
      <c r="B2429" s="860" t="str">
        <f t="shared" si="95"/>
        <v>Year 7</v>
      </c>
    </row>
    <row r="2430" spans="1:2" x14ac:dyDescent="0.2">
      <c r="A2430" s="910">
        <f t="shared" si="96"/>
        <v>45143</v>
      </c>
      <c r="B2430" s="860" t="str">
        <f t="shared" si="95"/>
        <v>Year 7</v>
      </c>
    </row>
    <row r="2431" spans="1:2" x14ac:dyDescent="0.2">
      <c r="A2431" s="910">
        <f t="shared" si="96"/>
        <v>45144</v>
      </c>
      <c r="B2431" s="860" t="str">
        <f t="shared" si="95"/>
        <v>Year 7</v>
      </c>
    </row>
    <row r="2432" spans="1:2" x14ac:dyDescent="0.2">
      <c r="A2432" s="910">
        <f t="shared" si="96"/>
        <v>45145</v>
      </c>
      <c r="B2432" s="860" t="str">
        <f t="shared" si="95"/>
        <v>Year 7</v>
      </c>
    </row>
    <row r="2433" spans="1:2" x14ac:dyDescent="0.2">
      <c r="A2433" s="910">
        <f t="shared" si="96"/>
        <v>45146</v>
      </c>
      <c r="B2433" s="860" t="str">
        <f t="shared" si="95"/>
        <v>Year 7</v>
      </c>
    </row>
    <row r="2434" spans="1:2" x14ac:dyDescent="0.2">
      <c r="A2434" s="910">
        <f t="shared" si="96"/>
        <v>45147</v>
      </c>
      <c r="B2434" s="860" t="str">
        <f t="shared" si="95"/>
        <v>Year 7</v>
      </c>
    </row>
    <row r="2435" spans="1:2" x14ac:dyDescent="0.2">
      <c r="A2435" s="910">
        <f t="shared" si="96"/>
        <v>45148</v>
      </c>
      <c r="B2435" s="860" t="str">
        <f t="shared" si="95"/>
        <v>Year 7</v>
      </c>
    </row>
    <row r="2436" spans="1:2" x14ac:dyDescent="0.2">
      <c r="A2436" s="910">
        <f t="shared" si="96"/>
        <v>45149</v>
      </c>
      <c r="B2436" s="860" t="str">
        <f t="shared" si="95"/>
        <v>Year 7</v>
      </c>
    </row>
    <row r="2437" spans="1:2" x14ac:dyDescent="0.2">
      <c r="A2437" s="910">
        <f t="shared" si="96"/>
        <v>45150</v>
      </c>
      <c r="B2437" s="860" t="str">
        <f t="shared" si="95"/>
        <v>Year 7</v>
      </c>
    </row>
    <row r="2438" spans="1:2" x14ac:dyDescent="0.2">
      <c r="A2438" s="910">
        <f t="shared" si="96"/>
        <v>45151</v>
      </c>
      <c r="B2438" s="860" t="str">
        <f t="shared" si="95"/>
        <v>Year 7</v>
      </c>
    </row>
    <row r="2439" spans="1:2" x14ac:dyDescent="0.2">
      <c r="A2439" s="910">
        <f t="shared" si="96"/>
        <v>45152</v>
      </c>
      <c r="B2439" s="860" t="str">
        <f t="shared" si="95"/>
        <v>Year 7</v>
      </c>
    </row>
    <row r="2440" spans="1:2" x14ac:dyDescent="0.2">
      <c r="A2440" s="910">
        <f t="shared" si="96"/>
        <v>45153</v>
      </c>
      <c r="B2440" s="860" t="str">
        <f t="shared" si="95"/>
        <v>Year 7</v>
      </c>
    </row>
    <row r="2441" spans="1:2" x14ac:dyDescent="0.2">
      <c r="A2441" s="910">
        <f t="shared" si="96"/>
        <v>45154</v>
      </c>
      <c r="B2441" s="860" t="str">
        <f t="shared" si="95"/>
        <v>Year 7</v>
      </c>
    </row>
    <row r="2442" spans="1:2" x14ac:dyDescent="0.2">
      <c r="A2442" s="910">
        <f t="shared" si="96"/>
        <v>45155</v>
      </c>
      <c r="B2442" s="860" t="str">
        <f t="shared" si="95"/>
        <v>Year 7</v>
      </c>
    </row>
    <row r="2443" spans="1:2" x14ac:dyDescent="0.2">
      <c r="A2443" s="910">
        <f t="shared" si="96"/>
        <v>45156</v>
      </c>
      <c r="B2443" s="860" t="str">
        <f t="shared" si="95"/>
        <v>Year 7</v>
      </c>
    </row>
    <row r="2444" spans="1:2" x14ac:dyDescent="0.2">
      <c r="A2444" s="910">
        <f t="shared" si="96"/>
        <v>45157</v>
      </c>
      <c r="B2444" s="860" t="str">
        <f t="shared" si="95"/>
        <v>Year 7</v>
      </c>
    </row>
    <row r="2445" spans="1:2" x14ac:dyDescent="0.2">
      <c r="A2445" s="910">
        <f t="shared" si="96"/>
        <v>45158</v>
      </c>
      <c r="B2445" s="860" t="str">
        <f t="shared" si="95"/>
        <v>Year 7</v>
      </c>
    </row>
    <row r="2446" spans="1:2" x14ac:dyDescent="0.2">
      <c r="A2446" s="910">
        <f t="shared" si="96"/>
        <v>45159</v>
      </c>
      <c r="B2446" s="860" t="str">
        <f t="shared" si="95"/>
        <v>Year 7</v>
      </c>
    </row>
    <row r="2447" spans="1:2" x14ac:dyDescent="0.2">
      <c r="A2447" s="910">
        <f t="shared" si="96"/>
        <v>45160</v>
      </c>
      <c r="B2447" s="860" t="str">
        <f t="shared" si="95"/>
        <v>Year 7</v>
      </c>
    </row>
    <row r="2448" spans="1:2" x14ac:dyDescent="0.2">
      <c r="A2448" s="910">
        <f t="shared" si="96"/>
        <v>45161</v>
      </c>
      <c r="B2448" s="860" t="str">
        <f t="shared" si="95"/>
        <v>Year 7</v>
      </c>
    </row>
    <row r="2449" spans="1:2" x14ac:dyDescent="0.2">
      <c r="A2449" s="910">
        <f t="shared" si="96"/>
        <v>45162</v>
      </c>
      <c r="B2449" s="860" t="str">
        <f t="shared" si="95"/>
        <v>Year 7</v>
      </c>
    </row>
    <row r="2450" spans="1:2" x14ac:dyDescent="0.2">
      <c r="A2450" s="910">
        <f t="shared" si="96"/>
        <v>45163</v>
      </c>
      <c r="B2450" s="860" t="str">
        <f t="shared" si="95"/>
        <v>Year 7</v>
      </c>
    </row>
    <row r="2451" spans="1:2" x14ac:dyDescent="0.2">
      <c r="A2451" s="910">
        <f t="shared" si="96"/>
        <v>45164</v>
      </c>
      <c r="B2451" s="860" t="str">
        <f t="shared" si="95"/>
        <v>Year 7</v>
      </c>
    </row>
    <row r="2452" spans="1:2" x14ac:dyDescent="0.2">
      <c r="A2452" s="910">
        <f t="shared" si="96"/>
        <v>45165</v>
      </c>
      <c r="B2452" s="860" t="str">
        <f t="shared" si="95"/>
        <v>Year 7</v>
      </c>
    </row>
    <row r="2453" spans="1:2" x14ac:dyDescent="0.2">
      <c r="A2453" s="910">
        <f t="shared" si="96"/>
        <v>45166</v>
      </c>
      <c r="B2453" s="860" t="str">
        <f t="shared" si="95"/>
        <v>Year 7</v>
      </c>
    </row>
    <row r="2454" spans="1:2" x14ac:dyDescent="0.2">
      <c r="A2454" s="910">
        <f t="shared" si="96"/>
        <v>45167</v>
      </c>
      <c r="B2454" s="860" t="str">
        <f t="shared" si="95"/>
        <v>Year 7</v>
      </c>
    </row>
    <row r="2455" spans="1:2" x14ac:dyDescent="0.2">
      <c r="A2455" s="910">
        <f t="shared" si="96"/>
        <v>45168</v>
      </c>
      <c r="B2455" s="860" t="str">
        <f t="shared" si="95"/>
        <v>Year 7</v>
      </c>
    </row>
    <row r="2456" spans="1:2" x14ac:dyDescent="0.2">
      <c r="A2456" s="910">
        <f t="shared" si="96"/>
        <v>45169</v>
      </c>
      <c r="B2456" s="860" t="str">
        <f t="shared" ref="B2456:B2519" si="97">IF(AND(DAY(A2456)=DAY($B$8),MONTH(A2456)=MONTH($B$8),YEAR(A2456)-YEAR($B$8)&gt;-1),CONCATENATE("Year ",YEAR(A2456)-YEAR($B$8)+1),B2455)</f>
        <v>Year 7</v>
      </c>
    </row>
    <row r="2457" spans="1:2" x14ac:dyDescent="0.2">
      <c r="A2457" s="910">
        <f t="shared" ref="A2457:A2520" si="98">A2456+1</f>
        <v>45170</v>
      </c>
      <c r="B2457" s="860" t="str">
        <f t="shared" si="97"/>
        <v>Year 7</v>
      </c>
    </row>
    <row r="2458" spans="1:2" x14ac:dyDescent="0.2">
      <c r="A2458" s="910">
        <f t="shared" si="98"/>
        <v>45171</v>
      </c>
      <c r="B2458" s="860" t="str">
        <f t="shared" si="97"/>
        <v>Year 7</v>
      </c>
    </row>
    <row r="2459" spans="1:2" x14ac:dyDescent="0.2">
      <c r="A2459" s="910">
        <f t="shared" si="98"/>
        <v>45172</v>
      </c>
      <c r="B2459" s="860" t="str">
        <f t="shared" si="97"/>
        <v>Year 7</v>
      </c>
    </row>
    <row r="2460" spans="1:2" x14ac:dyDescent="0.2">
      <c r="A2460" s="910">
        <f t="shared" si="98"/>
        <v>45173</v>
      </c>
      <c r="B2460" s="860" t="str">
        <f t="shared" si="97"/>
        <v>Year 7</v>
      </c>
    </row>
    <row r="2461" spans="1:2" x14ac:dyDescent="0.2">
      <c r="A2461" s="910">
        <f t="shared" si="98"/>
        <v>45174</v>
      </c>
      <c r="B2461" s="860" t="str">
        <f t="shared" si="97"/>
        <v>Year 7</v>
      </c>
    </row>
    <row r="2462" spans="1:2" x14ac:dyDescent="0.2">
      <c r="A2462" s="910">
        <f t="shared" si="98"/>
        <v>45175</v>
      </c>
      <c r="B2462" s="860" t="str">
        <f t="shared" si="97"/>
        <v>Year 7</v>
      </c>
    </row>
    <row r="2463" spans="1:2" x14ac:dyDescent="0.2">
      <c r="A2463" s="910">
        <f t="shared" si="98"/>
        <v>45176</v>
      </c>
      <c r="B2463" s="860" t="str">
        <f t="shared" si="97"/>
        <v>Year 7</v>
      </c>
    </row>
    <row r="2464" spans="1:2" x14ac:dyDescent="0.2">
      <c r="A2464" s="910">
        <f t="shared" si="98"/>
        <v>45177</v>
      </c>
      <c r="B2464" s="860" t="str">
        <f t="shared" si="97"/>
        <v>Year 7</v>
      </c>
    </row>
    <row r="2465" spans="1:2" x14ac:dyDescent="0.2">
      <c r="A2465" s="910">
        <f t="shared" si="98"/>
        <v>45178</v>
      </c>
      <c r="B2465" s="860" t="str">
        <f t="shared" si="97"/>
        <v>Year 7</v>
      </c>
    </row>
    <row r="2466" spans="1:2" x14ac:dyDescent="0.2">
      <c r="A2466" s="910">
        <f t="shared" si="98"/>
        <v>45179</v>
      </c>
      <c r="B2466" s="860" t="str">
        <f t="shared" si="97"/>
        <v>Year 7</v>
      </c>
    </row>
    <row r="2467" spans="1:2" x14ac:dyDescent="0.2">
      <c r="A2467" s="910">
        <f t="shared" si="98"/>
        <v>45180</v>
      </c>
      <c r="B2467" s="860" t="str">
        <f t="shared" si="97"/>
        <v>Year 7</v>
      </c>
    </row>
    <row r="2468" spans="1:2" x14ac:dyDescent="0.2">
      <c r="A2468" s="910">
        <f t="shared" si="98"/>
        <v>45181</v>
      </c>
      <c r="B2468" s="860" t="str">
        <f t="shared" si="97"/>
        <v>Year 7</v>
      </c>
    </row>
    <row r="2469" spans="1:2" x14ac:dyDescent="0.2">
      <c r="A2469" s="910">
        <f t="shared" si="98"/>
        <v>45182</v>
      </c>
      <c r="B2469" s="860" t="str">
        <f t="shared" si="97"/>
        <v>Year 7</v>
      </c>
    </row>
    <row r="2470" spans="1:2" x14ac:dyDescent="0.2">
      <c r="A2470" s="910">
        <f t="shared" si="98"/>
        <v>45183</v>
      </c>
      <c r="B2470" s="860" t="str">
        <f t="shared" si="97"/>
        <v>Year 7</v>
      </c>
    </row>
    <row r="2471" spans="1:2" x14ac:dyDescent="0.2">
      <c r="A2471" s="910">
        <f t="shared" si="98"/>
        <v>45184</v>
      </c>
      <c r="B2471" s="860" t="str">
        <f t="shared" si="97"/>
        <v>Year 7</v>
      </c>
    </row>
    <row r="2472" spans="1:2" x14ac:dyDescent="0.2">
      <c r="A2472" s="910">
        <f t="shared" si="98"/>
        <v>45185</v>
      </c>
      <c r="B2472" s="860" t="str">
        <f t="shared" si="97"/>
        <v>Year 7</v>
      </c>
    </row>
    <row r="2473" spans="1:2" x14ac:dyDescent="0.2">
      <c r="A2473" s="910">
        <f t="shared" si="98"/>
        <v>45186</v>
      </c>
      <c r="B2473" s="860" t="str">
        <f t="shared" si="97"/>
        <v>Year 7</v>
      </c>
    </row>
    <row r="2474" spans="1:2" x14ac:dyDescent="0.2">
      <c r="A2474" s="910">
        <f t="shared" si="98"/>
        <v>45187</v>
      </c>
      <c r="B2474" s="860" t="str">
        <f t="shared" si="97"/>
        <v>Year 7</v>
      </c>
    </row>
    <row r="2475" spans="1:2" x14ac:dyDescent="0.2">
      <c r="A2475" s="910">
        <f t="shared" si="98"/>
        <v>45188</v>
      </c>
      <c r="B2475" s="860" t="str">
        <f t="shared" si="97"/>
        <v>Year 7</v>
      </c>
    </row>
    <row r="2476" spans="1:2" x14ac:dyDescent="0.2">
      <c r="A2476" s="910">
        <f t="shared" si="98"/>
        <v>45189</v>
      </c>
      <c r="B2476" s="860" t="str">
        <f t="shared" si="97"/>
        <v>Year 7</v>
      </c>
    </row>
    <row r="2477" spans="1:2" x14ac:dyDescent="0.2">
      <c r="A2477" s="910">
        <f t="shared" si="98"/>
        <v>45190</v>
      </c>
      <c r="B2477" s="860" t="str">
        <f t="shared" si="97"/>
        <v>Year 7</v>
      </c>
    </row>
    <row r="2478" spans="1:2" x14ac:dyDescent="0.2">
      <c r="A2478" s="910">
        <f t="shared" si="98"/>
        <v>45191</v>
      </c>
      <c r="B2478" s="860" t="str">
        <f t="shared" si="97"/>
        <v>Year 7</v>
      </c>
    </row>
    <row r="2479" spans="1:2" x14ac:dyDescent="0.2">
      <c r="A2479" s="910">
        <f t="shared" si="98"/>
        <v>45192</v>
      </c>
      <c r="B2479" s="860" t="str">
        <f t="shared" si="97"/>
        <v>Year 7</v>
      </c>
    </row>
    <row r="2480" spans="1:2" x14ac:dyDescent="0.2">
      <c r="A2480" s="910">
        <f t="shared" si="98"/>
        <v>45193</v>
      </c>
      <c r="B2480" s="860" t="str">
        <f t="shared" si="97"/>
        <v>Year 7</v>
      </c>
    </row>
    <row r="2481" spans="1:2" x14ac:dyDescent="0.2">
      <c r="A2481" s="910">
        <f t="shared" si="98"/>
        <v>45194</v>
      </c>
      <c r="B2481" s="860" t="str">
        <f t="shared" si="97"/>
        <v>Year 7</v>
      </c>
    </row>
    <row r="2482" spans="1:2" x14ac:dyDescent="0.2">
      <c r="A2482" s="910">
        <f t="shared" si="98"/>
        <v>45195</v>
      </c>
      <c r="B2482" s="860" t="str">
        <f t="shared" si="97"/>
        <v>Year 7</v>
      </c>
    </row>
    <row r="2483" spans="1:2" x14ac:dyDescent="0.2">
      <c r="A2483" s="910">
        <f t="shared" si="98"/>
        <v>45196</v>
      </c>
      <c r="B2483" s="860" t="str">
        <f t="shared" si="97"/>
        <v>Year 7</v>
      </c>
    </row>
    <row r="2484" spans="1:2" x14ac:dyDescent="0.2">
      <c r="A2484" s="910">
        <f t="shared" si="98"/>
        <v>45197</v>
      </c>
      <c r="B2484" s="860" t="str">
        <f t="shared" si="97"/>
        <v>Year 7</v>
      </c>
    </row>
    <row r="2485" spans="1:2" x14ac:dyDescent="0.2">
      <c r="A2485" s="910">
        <f t="shared" si="98"/>
        <v>45198</v>
      </c>
      <c r="B2485" s="860" t="str">
        <f t="shared" si="97"/>
        <v>Year 7</v>
      </c>
    </row>
    <row r="2486" spans="1:2" x14ac:dyDescent="0.2">
      <c r="A2486" s="910">
        <f t="shared" si="98"/>
        <v>45199</v>
      </c>
      <c r="B2486" s="860" t="str">
        <f t="shared" si="97"/>
        <v>Year 7</v>
      </c>
    </row>
    <row r="2487" spans="1:2" x14ac:dyDescent="0.2">
      <c r="A2487" s="910">
        <f t="shared" si="98"/>
        <v>45200</v>
      </c>
      <c r="B2487" s="860" t="str">
        <f t="shared" si="97"/>
        <v>Year 7</v>
      </c>
    </row>
    <row r="2488" spans="1:2" x14ac:dyDescent="0.2">
      <c r="A2488" s="910">
        <f t="shared" si="98"/>
        <v>45201</v>
      </c>
      <c r="B2488" s="860" t="str">
        <f t="shared" si="97"/>
        <v>Year 7</v>
      </c>
    </row>
    <row r="2489" spans="1:2" x14ac:dyDescent="0.2">
      <c r="A2489" s="910">
        <f t="shared" si="98"/>
        <v>45202</v>
      </c>
      <c r="B2489" s="860" t="str">
        <f t="shared" si="97"/>
        <v>Year 7</v>
      </c>
    </row>
    <row r="2490" spans="1:2" x14ac:dyDescent="0.2">
      <c r="A2490" s="910">
        <f t="shared" si="98"/>
        <v>45203</v>
      </c>
      <c r="B2490" s="860" t="str">
        <f t="shared" si="97"/>
        <v>Year 7</v>
      </c>
    </row>
    <row r="2491" spans="1:2" x14ac:dyDescent="0.2">
      <c r="A2491" s="910">
        <f t="shared" si="98"/>
        <v>45204</v>
      </c>
      <c r="B2491" s="860" t="str">
        <f t="shared" si="97"/>
        <v>Year 7</v>
      </c>
    </row>
    <row r="2492" spans="1:2" x14ac:dyDescent="0.2">
      <c r="A2492" s="910">
        <f t="shared" si="98"/>
        <v>45205</v>
      </c>
      <c r="B2492" s="860" t="str">
        <f t="shared" si="97"/>
        <v>Year 7</v>
      </c>
    </row>
    <row r="2493" spans="1:2" x14ac:dyDescent="0.2">
      <c r="A2493" s="910">
        <f t="shared" si="98"/>
        <v>45206</v>
      </c>
      <c r="B2493" s="860" t="str">
        <f t="shared" si="97"/>
        <v>Year 7</v>
      </c>
    </row>
    <row r="2494" spans="1:2" x14ac:dyDescent="0.2">
      <c r="A2494" s="910">
        <f t="shared" si="98"/>
        <v>45207</v>
      </c>
      <c r="B2494" s="860" t="str">
        <f t="shared" si="97"/>
        <v>Year 7</v>
      </c>
    </row>
    <row r="2495" spans="1:2" x14ac:dyDescent="0.2">
      <c r="A2495" s="910">
        <f t="shared" si="98"/>
        <v>45208</v>
      </c>
      <c r="B2495" s="860" t="str">
        <f t="shared" si="97"/>
        <v>Year 7</v>
      </c>
    </row>
    <row r="2496" spans="1:2" x14ac:dyDescent="0.2">
      <c r="A2496" s="910">
        <f t="shared" si="98"/>
        <v>45209</v>
      </c>
      <c r="B2496" s="860" t="str">
        <f t="shared" si="97"/>
        <v>Year 7</v>
      </c>
    </row>
    <row r="2497" spans="1:2" x14ac:dyDescent="0.2">
      <c r="A2497" s="910">
        <f t="shared" si="98"/>
        <v>45210</v>
      </c>
      <c r="B2497" s="860" t="str">
        <f t="shared" si="97"/>
        <v>Year 7</v>
      </c>
    </row>
    <row r="2498" spans="1:2" x14ac:dyDescent="0.2">
      <c r="A2498" s="910">
        <f t="shared" si="98"/>
        <v>45211</v>
      </c>
      <c r="B2498" s="860" t="str">
        <f t="shared" si="97"/>
        <v>Year 7</v>
      </c>
    </row>
    <row r="2499" spans="1:2" x14ac:dyDescent="0.2">
      <c r="A2499" s="910">
        <f t="shared" si="98"/>
        <v>45212</v>
      </c>
      <c r="B2499" s="860" t="str">
        <f t="shared" si="97"/>
        <v>Year 7</v>
      </c>
    </row>
    <row r="2500" spans="1:2" x14ac:dyDescent="0.2">
      <c r="A2500" s="910">
        <f t="shared" si="98"/>
        <v>45213</v>
      </c>
      <c r="B2500" s="860" t="str">
        <f t="shared" si="97"/>
        <v>Year 7</v>
      </c>
    </row>
    <row r="2501" spans="1:2" x14ac:dyDescent="0.2">
      <c r="A2501" s="910">
        <f t="shared" si="98"/>
        <v>45214</v>
      </c>
      <c r="B2501" s="860" t="str">
        <f t="shared" si="97"/>
        <v>Year 7</v>
      </c>
    </row>
    <row r="2502" spans="1:2" x14ac:dyDescent="0.2">
      <c r="A2502" s="910">
        <f t="shared" si="98"/>
        <v>45215</v>
      </c>
      <c r="B2502" s="860" t="str">
        <f t="shared" si="97"/>
        <v>Year 7</v>
      </c>
    </row>
    <row r="2503" spans="1:2" x14ac:dyDescent="0.2">
      <c r="A2503" s="910">
        <f t="shared" si="98"/>
        <v>45216</v>
      </c>
      <c r="B2503" s="860" t="str">
        <f t="shared" si="97"/>
        <v>Year 7</v>
      </c>
    </row>
    <row r="2504" spans="1:2" x14ac:dyDescent="0.2">
      <c r="A2504" s="910">
        <f t="shared" si="98"/>
        <v>45217</v>
      </c>
      <c r="B2504" s="860" t="str">
        <f t="shared" si="97"/>
        <v>Year 7</v>
      </c>
    </row>
    <row r="2505" spans="1:2" x14ac:dyDescent="0.2">
      <c r="A2505" s="910">
        <f t="shared" si="98"/>
        <v>45218</v>
      </c>
      <c r="B2505" s="860" t="str">
        <f t="shared" si="97"/>
        <v>Year 7</v>
      </c>
    </row>
    <row r="2506" spans="1:2" x14ac:dyDescent="0.2">
      <c r="A2506" s="910">
        <f t="shared" si="98"/>
        <v>45219</v>
      </c>
      <c r="B2506" s="860" t="str">
        <f t="shared" si="97"/>
        <v>Year 7</v>
      </c>
    </row>
    <row r="2507" spans="1:2" x14ac:dyDescent="0.2">
      <c r="A2507" s="910">
        <f t="shared" si="98"/>
        <v>45220</v>
      </c>
      <c r="B2507" s="860" t="str">
        <f t="shared" si="97"/>
        <v>Year 7</v>
      </c>
    </row>
    <row r="2508" spans="1:2" x14ac:dyDescent="0.2">
      <c r="A2508" s="910">
        <f t="shared" si="98"/>
        <v>45221</v>
      </c>
      <c r="B2508" s="860" t="str">
        <f t="shared" si="97"/>
        <v>Year 7</v>
      </c>
    </row>
    <row r="2509" spans="1:2" x14ac:dyDescent="0.2">
      <c r="A2509" s="910">
        <f t="shared" si="98"/>
        <v>45222</v>
      </c>
      <c r="B2509" s="860" t="str">
        <f t="shared" si="97"/>
        <v>Year 7</v>
      </c>
    </row>
    <row r="2510" spans="1:2" x14ac:dyDescent="0.2">
      <c r="A2510" s="910">
        <f t="shared" si="98"/>
        <v>45223</v>
      </c>
      <c r="B2510" s="860" t="str">
        <f t="shared" si="97"/>
        <v>Year 7</v>
      </c>
    </row>
    <row r="2511" spans="1:2" x14ac:dyDescent="0.2">
      <c r="A2511" s="910">
        <f t="shared" si="98"/>
        <v>45224</v>
      </c>
      <c r="B2511" s="860" t="str">
        <f t="shared" si="97"/>
        <v>Year 7</v>
      </c>
    </row>
    <row r="2512" spans="1:2" x14ac:dyDescent="0.2">
      <c r="A2512" s="910">
        <f t="shared" si="98"/>
        <v>45225</v>
      </c>
      <c r="B2512" s="860" t="str">
        <f t="shared" si="97"/>
        <v>Year 7</v>
      </c>
    </row>
    <row r="2513" spans="1:2" x14ac:dyDescent="0.2">
      <c r="A2513" s="910">
        <f t="shared" si="98"/>
        <v>45226</v>
      </c>
      <c r="B2513" s="860" t="str">
        <f t="shared" si="97"/>
        <v>Year 7</v>
      </c>
    </row>
    <row r="2514" spans="1:2" x14ac:dyDescent="0.2">
      <c r="A2514" s="910">
        <f t="shared" si="98"/>
        <v>45227</v>
      </c>
      <c r="B2514" s="860" t="str">
        <f t="shared" si="97"/>
        <v>Year 7</v>
      </c>
    </row>
    <row r="2515" spans="1:2" x14ac:dyDescent="0.2">
      <c r="A2515" s="910">
        <f t="shared" si="98"/>
        <v>45228</v>
      </c>
      <c r="B2515" s="860" t="str">
        <f t="shared" si="97"/>
        <v>Year 7</v>
      </c>
    </row>
    <row r="2516" spans="1:2" x14ac:dyDescent="0.2">
      <c r="A2516" s="910">
        <f t="shared" si="98"/>
        <v>45229</v>
      </c>
      <c r="B2516" s="860" t="str">
        <f t="shared" si="97"/>
        <v>Year 7</v>
      </c>
    </row>
    <row r="2517" spans="1:2" x14ac:dyDescent="0.2">
      <c r="A2517" s="910">
        <f t="shared" si="98"/>
        <v>45230</v>
      </c>
      <c r="B2517" s="860" t="str">
        <f t="shared" si="97"/>
        <v>Year 7</v>
      </c>
    </row>
    <row r="2518" spans="1:2" x14ac:dyDescent="0.2">
      <c r="A2518" s="910">
        <f t="shared" si="98"/>
        <v>45231</v>
      </c>
      <c r="B2518" s="860" t="str">
        <f t="shared" si="97"/>
        <v>Year 7</v>
      </c>
    </row>
    <row r="2519" spans="1:2" x14ac:dyDescent="0.2">
      <c r="A2519" s="910">
        <f t="shared" si="98"/>
        <v>45232</v>
      </c>
      <c r="B2519" s="860" t="str">
        <f t="shared" si="97"/>
        <v>Year 7</v>
      </c>
    </row>
    <row r="2520" spans="1:2" x14ac:dyDescent="0.2">
      <c r="A2520" s="910">
        <f t="shared" si="98"/>
        <v>45233</v>
      </c>
      <c r="B2520" s="860" t="str">
        <f t="shared" ref="B2520:B2583" si="99">IF(AND(DAY(A2520)=DAY($B$8),MONTH(A2520)=MONTH($B$8),YEAR(A2520)-YEAR($B$8)&gt;-1),CONCATENATE("Year ",YEAR(A2520)-YEAR($B$8)+1),B2519)</f>
        <v>Year 7</v>
      </c>
    </row>
    <row r="2521" spans="1:2" x14ac:dyDescent="0.2">
      <c r="A2521" s="910">
        <f t="shared" ref="A2521:A2584" si="100">A2520+1</f>
        <v>45234</v>
      </c>
      <c r="B2521" s="860" t="str">
        <f t="shared" si="99"/>
        <v>Year 7</v>
      </c>
    </row>
    <row r="2522" spans="1:2" x14ac:dyDescent="0.2">
      <c r="A2522" s="910">
        <f t="shared" si="100"/>
        <v>45235</v>
      </c>
      <c r="B2522" s="860" t="str">
        <f t="shared" si="99"/>
        <v>Year 7</v>
      </c>
    </row>
    <row r="2523" spans="1:2" x14ac:dyDescent="0.2">
      <c r="A2523" s="910">
        <f t="shared" si="100"/>
        <v>45236</v>
      </c>
      <c r="B2523" s="860" t="str">
        <f t="shared" si="99"/>
        <v>Year 7</v>
      </c>
    </row>
    <row r="2524" spans="1:2" x14ac:dyDescent="0.2">
      <c r="A2524" s="910">
        <f t="shared" si="100"/>
        <v>45237</v>
      </c>
      <c r="B2524" s="860" t="str">
        <f t="shared" si="99"/>
        <v>Year 7</v>
      </c>
    </row>
    <row r="2525" spans="1:2" x14ac:dyDescent="0.2">
      <c r="A2525" s="910">
        <f t="shared" si="100"/>
        <v>45238</v>
      </c>
      <c r="B2525" s="860" t="str">
        <f t="shared" si="99"/>
        <v>Year 7</v>
      </c>
    </row>
    <row r="2526" spans="1:2" x14ac:dyDescent="0.2">
      <c r="A2526" s="910">
        <f t="shared" si="100"/>
        <v>45239</v>
      </c>
      <c r="B2526" s="860" t="str">
        <f t="shared" si="99"/>
        <v>Year 7</v>
      </c>
    </row>
    <row r="2527" spans="1:2" x14ac:dyDescent="0.2">
      <c r="A2527" s="910">
        <f t="shared" si="100"/>
        <v>45240</v>
      </c>
      <c r="B2527" s="860" t="str">
        <f t="shared" si="99"/>
        <v>Year 7</v>
      </c>
    </row>
    <row r="2528" spans="1:2" x14ac:dyDescent="0.2">
      <c r="A2528" s="910">
        <f t="shared" si="100"/>
        <v>45241</v>
      </c>
      <c r="B2528" s="860" t="str">
        <f t="shared" si="99"/>
        <v>Year 7</v>
      </c>
    </row>
    <row r="2529" spans="1:2" x14ac:dyDescent="0.2">
      <c r="A2529" s="910">
        <f t="shared" si="100"/>
        <v>45242</v>
      </c>
      <c r="B2529" s="860" t="str">
        <f t="shared" si="99"/>
        <v>Year 7</v>
      </c>
    </row>
    <row r="2530" spans="1:2" x14ac:dyDescent="0.2">
      <c r="A2530" s="910">
        <f t="shared" si="100"/>
        <v>45243</v>
      </c>
      <c r="B2530" s="860" t="str">
        <f t="shared" si="99"/>
        <v>Year 7</v>
      </c>
    </row>
    <row r="2531" spans="1:2" x14ac:dyDescent="0.2">
      <c r="A2531" s="910">
        <f t="shared" si="100"/>
        <v>45244</v>
      </c>
      <c r="B2531" s="860" t="str">
        <f t="shared" si="99"/>
        <v>Year 7</v>
      </c>
    </row>
    <row r="2532" spans="1:2" x14ac:dyDescent="0.2">
      <c r="A2532" s="910">
        <f t="shared" si="100"/>
        <v>45245</v>
      </c>
      <c r="B2532" s="860" t="str">
        <f t="shared" si="99"/>
        <v>Year 7</v>
      </c>
    </row>
    <row r="2533" spans="1:2" x14ac:dyDescent="0.2">
      <c r="A2533" s="910">
        <f t="shared" si="100"/>
        <v>45246</v>
      </c>
      <c r="B2533" s="860" t="str">
        <f t="shared" si="99"/>
        <v>Year 7</v>
      </c>
    </row>
    <row r="2534" spans="1:2" x14ac:dyDescent="0.2">
      <c r="A2534" s="910">
        <f t="shared" si="100"/>
        <v>45247</v>
      </c>
      <c r="B2534" s="860" t="str">
        <f t="shared" si="99"/>
        <v>Year 7</v>
      </c>
    </row>
    <row r="2535" spans="1:2" x14ac:dyDescent="0.2">
      <c r="A2535" s="910">
        <f t="shared" si="100"/>
        <v>45248</v>
      </c>
      <c r="B2535" s="860" t="str">
        <f t="shared" si="99"/>
        <v>Year 7</v>
      </c>
    </row>
    <row r="2536" spans="1:2" x14ac:dyDescent="0.2">
      <c r="A2536" s="910">
        <f t="shared" si="100"/>
        <v>45249</v>
      </c>
      <c r="B2536" s="860" t="str">
        <f t="shared" si="99"/>
        <v>Year 7</v>
      </c>
    </row>
    <row r="2537" spans="1:2" x14ac:dyDescent="0.2">
      <c r="A2537" s="910">
        <f t="shared" si="100"/>
        <v>45250</v>
      </c>
      <c r="B2537" s="860" t="str">
        <f t="shared" si="99"/>
        <v>Year 7</v>
      </c>
    </row>
    <row r="2538" spans="1:2" x14ac:dyDescent="0.2">
      <c r="A2538" s="910">
        <f t="shared" si="100"/>
        <v>45251</v>
      </c>
      <c r="B2538" s="860" t="str">
        <f t="shared" si="99"/>
        <v>Year 7</v>
      </c>
    </row>
    <row r="2539" spans="1:2" x14ac:dyDescent="0.2">
      <c r="A2539" s="910">
        <f t="shared" si="100"/>
        <v>45252</v>
      </c>
      <c r="B2539" s="860" t="str">
        <f t="shared" si="99"/>
        <v>Year 7</v>
      </c>
    </row>
    <row r="2540" spans="1:2" x14ac:dyDescent="0.2">
      <c r="A2540" s="910">
        <f t="shared" si="100"/>
        <v>45253</v>
      </c>
      <c r="B2540" s="860" t="str">
        <f t="shared" si="99"/>
        <v>Year 7</v>
      </c>
    </row>
    <row r="2541" spans="1:2" x14ac:dyDescent="0.2">
      <c r="A2541" s="910">
        <f t="shared" si="100"/>
        <v>45254</v>
      </c>
      <c r="B2541" s="860" t="str">
        <f t="shared" si="99"/>
        <v>Year 7</v>
      </c>
    </row>
    <row r="2542" spans="1:2" x14ac:dyDescent="0.2">
      <c r="A2542" s="910">
        <f t="shared" si="100"/>
        <v>45255</v>
      </c>
      <c r="B2542" s="860" t="str">
        <f t="shared" si="99"/>
        <v>Year 7</v>
      </c>
    </row>
    <row r="2543" spans="1:2" x14ac:dyDescent="0.2">
      <c r="A2543" s="910">
        <f t="shared" si="100"/>
        <v>45256</v>
      </c>
      <c r="B2543" s="860" t="str">
        <f t="shared" si="99"/>
        <v>Year 7</v>
      </c>
    </row>
    <row r="2544" spans="1:2" x14ac:dyDescent="0.2">
      <c r="A2544" s="910">
        <f t="shared" si="100"/>
        <v>45257</v>
      </c>
      <c r="B2544" s="860" t="str">
        <f t="shared" si="99"/>
        <v>Year 7</v>
      </c>
    </row>
    <row r="2545" spans="1:2" x14ac:dyDescent="0.2">
      <c r="A2545" s="910">
        <f t="shared" si="100"/>
        <v>45258</v>
      </c>
      <c r="B2545" s="860" t="str">
        <f t="shared" si="99"/>
        <v>Year 7</v>
      </c>
    </row>
    <row r="2546" spans="1:2" x14ac:dyDescent="0.2">
      <c r="A2546" s="910">
        <f t="shared" si="100"/>
        <v>45259</v>
      </c>
      <c r="B2546" s="860" t="str">
        <f t="shared" si="99"/>
        <v>Year 7</v>
      </c>
    </row>
    <row r="2547" spans="1:2" x14ac:dyDescent="0.2">
      <c r="A2547" s="910">
        <f t="shared" si="100"/>
        <v>45260</v>
      </c>
      <c r="B2547" s="860" t="str">
        <f t="shared" si="99"/>
        <v>Year 7</v>
      </c>
    </row>
    <row r="2548" spans="1:2" x14ac:dyDescent="0.2">
      <c r="A2548" s="910">
        <f t="shared" si="100"/>
        <v>45261</v>
      </c>
      <c r="B2548" s="860" t="str">
        <f t="shared" si="99"/>
        <v>Year 7</v>
      </c>
    </row>
    <row r="2549" spans="1:2" x14ac:dyDescent="0.2">
      <c r="A2549" s="910">
        <f t="shared" si="100"/>
        <v>45262</v>
      </c>
      <c r="B2549" s="860" t="str">
        <f t="shared" si="99"/>
        <v>Year 7</v>
      </c>
    </row>
    <row r="2550" spans="1:2" x14ac:dyDescent="0.2">
      <c r="A2550" s="910">
        <f t="shared" si="100"/>
        <v>45263</v>
      </c>
      <c r="B2550" s="860" t="str">
        <f t="shared" si="99"/>
        <v>Year 7</v>
      </c>
    </row>
    <row r="2551" spans="1:2" x14ac:dyDescent="0.2">
      <c r="A2551" s="910">
        <f t="shared" si="100"/>
        <v>45264</v>
      </c>
      <c r="B2551" s="860" t="str">
        <f t="shared" si="99"/>
        <v>Year 7</v>
      </c>
    </row>
    <row r="2552" spans="1:2" x14ac:dyDescent="0.2">
      <c r="A2552" s="910">
        <f t="shared" si="100"/>
        <v>45265</v>
      </c>
      <c r="B2552" s="860" t="str">
        <f t="shared" si="99"/>
        <v>Year 7</v>
      </c>
    </row>
    <row r="2553" spans="1:2" x14ac:dyDescent="0.2">
      <c r="A2553" s="910">
        <f t="shared" si="100"/>
        <v>45266</v>
      </c>
      <c r="B2553" s="860" t="str">
        <f t="shared" si="99"/>
        <v>Year 7</v>
      </c>
    </row>
    <row r="2554" spans="1:2" x14ac:dyDescent="0.2">
      <c r="A2554" s="910">
        <f t="shared" si="100"/>
        <v>45267</v>
      </c>
      <c r="B2554" s="860" t="str">
        <f t="shared" si="99"/>
        <v>Year 7</v>
      </c>
    </row>
    <row r="2555" spans="1:2" x14ac:dyDescent="0.2">
      <c r="A2555" s="910">
        <f t="shared" si="100"/>
        <v>45268</v>
      </c>
      <c r="B2555" s="860" t="str">
        <f t="shared" si="99"/>
        <v>Year 7</v>
      </c>
    </row>
    <row r="2556" spans="1:2" x14ac:dyDescent="0.2">
      <c r="A2556" s="910">
        <f t="shared" si="100"/>
        <v>45269</v>
      </c>
      <c r="B2556" s="860" t="str">
        <f t="shared" si="99"/>
        <v>Year 7</v>
      </c>
    </row>
    <row r="2557" spans="1:2" x14ac:dyDescent="0.2">
      <c r="A2557" s="910">
        <f t="shared" si="100"/>
        <v>45270</v>
      </c>
      <c r="B2557" s="860" t="str">
        <f t="shared" si="99"/>
        <v>Year 7</v>
      </c>
    </row>
    <row r="2558" spans="1:2" x14ac:dyDescent="0.2">
      <c r="A2558" s="910">
        <f t="shared" si="100"/>
        <v>45271</v>
      </c>
      <c r="B2558" s="860" t="str">
        <f t="shared" si="99"/>
        <v>Year 7</v>
      </c>
    </row>
    <row r="2559" spans="1:2" x14ac:dyDescent="0.2">
      <c r="A2559" s="910">
        <f t="shared" si="100"/>
        <v>45272</v>
      </c>
      <c r="B2559" s="860" t="str">
        <f t="shared" si="99"/>
        <v>Year 7</v>
      </c>
    </row>
    <row r="2560" spans="1:2" x14ac:dyDescent="0.2">
      <c r="A2560" s="910">
        <f t="shared" si="100"/>
        <v>45273</v>
      </c>
      <c r="B2560" s="860" t="str">
        <f t="shared" si="99"/>
        <v>Year 7</v>
      </c>
    </row>
    <row r="2561" spans="1:2" x14ac:dyDescent="0.2">
      <c r="A2561" s="910">
        <f t="shared" si="100"/>
        <v>45274</v>
      </c>
      <c r="B2561" s="860" t="str">
        <f t="shared" si="99"/>
        <v>Year 7</v>
      </c>
    </row>
    <row r="2562" spans="1:2" x14ac:dyDescent="0.2">
      <c r="A2562" s="910">
        <f t="shared" si="100"/>
        <v>45275</v>
      </c>
      <c r="B2562" s="860" t="str">
        <f t="shared" si="99"/>
        <v>Year 7</v>
      </c>
    </row>
    <row r="2563" spans="1:2" x14ac:dyDescent="0.2">
      <c r="A2563" s="910">
        <f t="shared" si="100"/>
        <v>45276</v>
      </c>
      <c r="B2563" s="860" t="str">
        <f t="shared" si="99"/>
        <v>Year 7</v>
      </c>
    </row>
    <row r="2564" spans="1:2" x14ac:dyDescent="0.2">
      <c r="A2564" s="910">
        <f t="shared" si="100"/>
        <v>45277</v>
      </c>
      <c r="B2564" s="860" t="str">
        <f t="shared" si="99"/>
        <v>Year 7</v>
      </c>
    </row>
    <row r="2565" spans="1:2" x14ac:dyDescent="0.2">
      <c r="A2565" s="910">
        <f t="shared" si="100"/>
        <v>45278</v>
      </c>
      <c r="B2565" s="860" t="str">
        <f t="shared" si="99"/>
        <v>Year 7</v>
      </c>
    </row>
    <row r="2566" spans="1:2" x14ac:dyDescent="0.2">
      <c r="A2566" s="910">
        <f t="shared" si="100"/>
        <v>45279</v>
      </c>
      <c r="B2566" s="860" t="str">
        <f t="shared" si="99"/>
        <v>Year 7</v>
      </c>
    </row>
    <row r="2567" spans="1:2" x14ac:dyDescent="0.2">
      <c r="A2567" s="910">
        <f t="shared" si="100"/>
        <v>45280</v>
      </c>
      <c r="B2567" s="860" t="str">
        <f t="shared" si="99"/>
        <v>Year 7</v>
      </c>
    </row>
    <row r="2568" spans="1:2" x14ac:dyDescent="0.2">
      <c r="A2568" s="910">
        <f t="shared" si="100"/>
        <v>45281</v>
      </c>
      <c r="B2568" s="860" t="str">
        <f t="shared" si="99"/>
        <v>Year 7</v>
      </c>
    </row>
    <row r="2569" spans="1:2" x14ac:dyDescent="0.2">
      <c r="A2569" s="910">
        <f t="shared" si="100"/>
        <v>45282</v>
      </c>
      <c r="B2569" s="860" t="str">
        <f t="shared" si="99"/>
        <v>Year 7</v>
      </c>
    </row>
    <row r="2570" spans="1:2" x14ac:dyDescent="0.2">
      <c r="A2570" s="910">
        <f t="shared" si="100"/>
        <v>45283</v>
      </c>
      <c r="B2570" s="860" t="str">
        <f t="shared" si="99"/>
        <v>Year 7</v>
      </c>
    </row>
    <row r="2571" spans="1:2" x14ac:dyDescent="0.2">
      <c r="A2571" s="910">
        <f t="shared" si="100"/>
        <v>45284</v>
      </c>
      <c r="B2571" s="860" t="str">
        <f t="shared" si="99"/>
        <v>Year 7</v>
      </c>
    </row>
    <row r="2572" spans="1:2" x14ac:dyDescent="0.2">
      <c r="A2572" s="910">
        <f t="shared" si="100"/>
        <v>45285</v>
      </c>
      <c r="B2572" s="860" t="str">
        <f t="shared" si="99"/>
        <v>Year 7</v>
      </c>
    </row>
    <row r="2573" spans="1:2" x14ac:dyDescent="0.2">
      <c r="A2573" s="910">
        <f t="shared" si="100"/>
        <v>45286</v>
      </c>
      <c r="B2573" s="860" t="str">
        <f t="shared" si="99"/>
        <v>Year 7</v>
      </c>
    </row>
    <row r="2574" spans="1:2" x14ac:dyDescent="0.2">
      <c r="A2574" s="910">
        <f t="shared" si="100"/>
        <v>45287</v>
      </c>
      <c r="B2574" s="860" t="str">
        <f t="shared" si="99"/>
        <v>Year 7</v>
      </c>
    </row>
    <row r="2575" spans="1:2" x14ac:dyDescent="0.2">
      <c r="A2575" s="910">
        <f t="shared" si="100"/>
        <v>45288</v>
      </c>
      <c r="B2575" s="860" t="str">
        <f t="shared" si="99"/>
        <v>Year 7</v>
      </c>
    </row>
    <row r="2576" spans="1:2" x14ac:dyDescent="0.2">
      <c r="A2576" s="910">
        <f t="shared" si="100"/>
        <v>45289</v>
      </c>
      <c r="B2576" s="860" t="str">
        <f t="shared" si="99"/>
        <v>Year 7</v>
      </c>
    </row>
    <row r="2577" spans="1:2" x14ac:dyDescent="0.2">
      <c r="A2577" s="910">
        <f t="shared" si="100"/>
        <v>45290</v>
      </c>
      <c r="B2577" s="860" t="str">
        <f t="shared" si="99"/>
        <v>Year 7</v>
      </c>
    </row>
    <row r="2578" spans="1:2" x14ac:dyDescent="0.2">
      <c r="A2578" s="910">
        <f t="shared" si="100"/>
        <v>45291</v>
      </c>
      <c r="B2578" s="860" t="str">
        <f t="shared" si="99"/>
        <v>Year 7</v>
      </c>
    </row>
    <row r="2579" spans="1:2" x14ac:dyDescent="0.2">
      <c r="A2579" s="910">
        <f t="shared" si="100"/>
        <v>45292</v>
      </c>
      <c r="B2579" s="860" t="str">
        <f t="shared" si="99"/>
        <v>Year 8</v>
      </c>
    </row>
    <row r="2580" spans="1:2" x14ac:dyDescent="0.2">
      <c r="A2580" s="910">
        <f t="shared" si="100"/>
        <v>45293</v>
      </c>
      <c r="B2580" s="860" t="str">
        <f t="shared" si="99"/>
        <v>Year 8</v>
      </c>
    </row>
    <row r="2581" spans="1:2" x14ac:dyDescent="0.2">
      <c r="A2581" s="910">
        <f t="shared" si="100"/>
        <v>45294</v>
      </c>
      <c r="B2581" s="860" t="str">
        <f t="shared" si="99"/>
        <v>Year 8</v>
      </c>
    </row>
    <row r="2582" spans="1:2" x14ac:dyDescent="0.2">
      <c r="A2582" s="910">
        <f t="shared" si="100"/>
        <v>45295</v>
      </c>
      <c r="B2582" s="860" t="str">
        <f t="shared" si="99"/>
        <v>Year 8</v>
      </c>
    </row>
    <row r="2583" spans="1:2" x14ac:dyDescent="0.2">
      <c r="A2583" s="910">
        <f t="shared" si="100"/>
        <v>45296</v>
      </c>
      <c r="B2583" s="860" t="str">
        <f t="shared" si="99"/>
        <v>Year 8</v>
      </c>
    </row>
    <row r="2584" spans="1:2" x14ac:dyDescent="0.2">
      <c r="A2584" s="910">
        <f t="shared" si="100"/>
        <v>45297</v>
      </c>
      <c r="B2584" s="860" t="str">
        <f t="shared" ref="B2584:B2647" si="101">IF(AND(DAY(A2584)=DAY($B$8),MONTH(A2584)=MONTH($B$8),YEAR(A2584)-YEAR($B$8)&gt;-1),CONCATENATE("Year ",YEAR(A2584)-YEAR($B$8)+1),B2583)</f>
        <v>Year 8</v>
      </c>
    </row>
    <row r="2585" spans="1:2" x14ac:dyDescent="0.2">
      <c r="A2585" s="910">
        <f t="shared" ref="A2585:A2648" si="102">A2584+1</f>
        <v>45298</v>
      </c>
      <c r="B2585" s="860" t="str">
        <f t="shared" si="101"/>
        <v>Year 8</v>
      </c>
    </row>
    <row r="2586" spans="1:2" x14ac:dyDescent="0.2">
      <c r="A2586" s="910">
        <f t="shared" si="102"/>
        <v>45299</v>
      </c>
      <c r="B2586" s="860" t="str">
        <f t="shared" si="101"/>
        <v>Year 8</v>
      </c>
    </row>
    <row r="2587" spans="1:2" x14ac:dyDescent="0.2">
      <c r="A2587" s="910">
        <f t="shared" si="102"/>
        <v>45300</v>
      </c>
      <c r="B2587" s="860" t="str">
        <f t="shared" si="101"/>
        <v>Year 8</v>
      </c>
    </row>
    <row r="2588" spans="1:2" x14ac:dyDescent="0.2">
      <c r="A2588" s="910">
        <f t="shared" si="102"/>
        <v>45301</v>
      </c>
      <c r="B2588" s="860" t="str">
        <f t="shared" si="101"/>
        <v>Year 8</v>
      </c>
    </row>
    <row r="2589" spans="1:2" x14ac:dyDescent="0.2">
      <c r="A2589" s="910">
        <f t="shared" si="102"/>
        <v>45302</v>
      </c>
      <c r="B2589" s="860" t="str">
        <f t="shared" si="101"/>
        <v>Year 8</v>
      </c>
    </row>
    <row r="2590" spans="1:2" x14ac:dyDescent="0.2">
      <c r="A2590" s="910">
        <f t="shared" si="102"/>
        <v>45303</v>
      </c>
      <c r="B2590" s="860" t="str">
        <f t="shared" si="101"/>
        <v>Year 8</v>
      </c>
    </row>
    <row r="2591" spans="1:2" x14ac:dyDescent="0.2">
      <c r="A2591" s="910">
        <f t="shared" si="102"/>
        <v>45304</v>
      </c>
      <c r="B2591" s="860" t="str">
        <f t="shared" si="101"/>
        <v>Year 8</v>
      </c>
    </row>
    <row r="2592" spans="1:2" x14ac:dyDescent="0.2">
      <c r="A2592" s="910">
        <f t="shared" si="102"/>
        <v>45305</v>
      </c>
      <c r="B2592" s="860" t="str">
        <f t="shared" si="101"/>
        <v>Year 8</v>
      </c>
    </row>
    <row r="2593" spans="1:2" x14ac:dyDescent="0.2">
      <c r="A2593" s="910">
        <f t="shared" si="102"/>
        <v>45306</v>
      </c>
      <c r="B2593" s="860" t="str">
        <f t="shared" si="101"/>
        <v>Year 8</v>
      </c>
    </row>
    <row r="2594" spans="1:2" x14ac:dyDescent="0.2">
      <c r="A2594" s="910">
        <f t="shared" si="102"/>
        <v>45307</v>
      </c>
      <c r="B2594" s="860" t="str">
        <f t="shared" si="101"/>
        <v>Year 8</v>
      </c>
    </row>
    <row r="2595" spans="1:2" x14ac:dyDescent="0.2">
      <c r="A2595" s="910">
        <f t="shared" si="102"/>
        <v>45308</v>
      </c>
      <c r="B2595" s="860" t="str">
        <f t="shared" si="101"/>
        <v>Year 8</v>
      </c>
    </row>
    <row r="2596" spans="1:2" x14ac:dyDescent="0.2">
      <c r="A2596" s="910">
        <f t="shared" si="102"/>
        <v>45309</v>
      </c>
      <c r="B2596" s="860" t="str">
        <f t="shared" si="101"/>
        <v>Year 8</v>
      </c>
    </row>
    <row r="2597" spans="1:2" x14ac:dyDescent="0.2">
      <c r="A2597" s="910">
        <f t="shared" si="102"/>
        <v>45310</v>
      </c>
      <c r="B2597" s="860" t="str">
        <f t="shared" si="101"/>
        <v>Year 8</v>
      </c>
    </row>
    <row r="2598" spans="1:2" x14ac:dyDescent="0.2">
      <c r="A2598" s="910">
        <f t="shared" si="102"/>
        <v>45311</v>
      </c>
      <c r="B2598" s="860" t="str">
        <f t="shared" si="101"/>
        <v>Year 8</v>
      </c>
    </row>
    <row r="2599" spans="1:2" x14ac:dyDescent="0.2">
      <c r="A2599" s="910">
        <f t="shared" si="102"/>
        <v>45312</v>
      </c>
      <c r="B2599" s="860" t="str">
        <f t="shared" si="101"/>
        <v>Year 8</v>
      </c>
    </row>
    <row r="2600" spans="1:2" x14ac:dyDescent="0.2">
      <c r="A2600" s="910">
        <f t="shared" si="102"/>
        <v>45313</v>
      </c>
      <c r="B2600" s="860" t="str">
        <f t="shared" si="101"/>
        <v>Year 8</v>
      </c>
    </row>
    <row r="2601" spans="1:2" x14ac:dyDescent="0.2">
      <c r="A2601" s="910">
        <f t="shared" si="102"/>
        <v>45314</v>
      </c>
      <c r="B2601" s="860" t="str">
        <f t="shared" si="101"/>
        <v>Year 8</v>
      </c>
    </row>
    <row r="2602" spans="1:2" x14ac:dyDescent="0.2">
      <c r="A2602" s="910">
        <f t="shared" si="102"/>
        <v>45315</v>
      </c>
      <c r="B2602" s="860" t="str">
        <f t="shared" si="101"/>
        <v>Year 8</v>
      </c>
    </row>
    <row r="2603" spans="1:2" x14ac:dyDescent="0.2">
      <c r="A2603" s="910">
        <f t="shared" si="102"/>
        <v>45316</v>
      </c>
      <c r="B2603" s="860" t="str">
        <f t="shared" si="101"/>
        <v>Year 8</v>
      </c>
    </row>
    <row r="2604" spans="1:2" x14ac:dyDescent="0.2">
      <c r="A2604" s="910">
        <f t="shared" si="102"/>
        <v>45317</v>
      </c>
      <c r="B2604" s="860" t="str">
        <f t="shared" si="101"/>
        <v>Year 8</v>
      </c>
    </row>
    <row r="2605" spans="1:2" x14ac:dyDescent="0.2">
      <c r="A2605" s="910">
        <f t="shared" si="102"/>
        <v>45318</v>
      </c>
      <c r="B2605" s="860" t="str">
        <f t="shared" si="101"/>
        <v>Year 8</v>
      </c>
    </row>
    <row r="2606" spans="1:2" x14ac:dyDescent="0.2">
      <c r="A2606" s="910">
        <f t="shared" si="102"/>
        <v>45319</v>
      </c>
      <c r="B2606" s="860" t="str">
        <f t="shared" si="101"/>
        <v>Year 8</v>
      </c>
    </row>
    <row r="2607" spans="1:2" x14ac:dyDescent="0.2">
      <c r="A2607" s="910">
        <f t="shared" si="102"/>
        <v>45320</v>
      </c>
      <c r="B2607" s="860" t="str">
        <f t="shared" si="101"/>
        <v>Year 8</v>
      </c>
    </row>
    <row r="2608" spans="1:2" x14ac:dyDescent="0.2">
      <c r="A2608" s="910">
        <f t="shared" si="102"/>
        <v>45321</v>
      </c>
      <c r="B2608" s="860" t="str">
        <f t="shared" si="101"/>
        <v>Year 8</v>
      </c>
    </row>
    <row r="2609" spans="1:2" x14ac:dyDescent="0.2">
      <c r="A2609" s="910">
        <f t="shared" si="102"/>
        <v>45322</v>
      </c>
      <c r="B2609" s="860" t="str">
        <f t="shared" si="101"/>
        <v>Year 8</v>
      </c>
    </row>
    <row r="2610" spans="1:2" x14ac:dyDescent="0.2">
      <c r="A2610" s="910">
        <f t="shared" si="102"/>
        <v>45323</v>
      </c>
      <c r="B2610" s="860" t="str">
        <f t="shared" si="101"/>
        <v>Year 8</v>
      </c>
    </row>
    <row r="2611" spans="1:2" x14ac:dyDescent="0.2">
      <c r="A2611" s="910">
        <f t="shared" si="102"/>
        <v>45324</v>
      </c>
      <c r="B2611" s="860" t="str">
        <f t="shared" si="101"/>
        <v>Year 8</v>
      </c>
    </row>
    <row r="2612" spans="1:2" x14ac:dyDescent="0.2">
      <c r="A2612" s="910">
        <f t="shared" si="102"/>
        <v>45325</v>
      </c>
      <c r="B2612" s="860" t="str">
        <f t="shared" si="101"/>
        <v>Year 8</v>
      </c>
    </row>
    <row r="2613" spans="1:2" x14ac:dyDescent="0.2">
      <c r="A2613" s="910">
        <f t="shared" si="102"/>
        <v>45326</v>
      </c>
      <c r="B2613" s="860" t="str">
        <f t="shared" si="101"/>
        <v>Year 8</v>
      </c>
    </row>
    <row r="2614" spans="1:2" x14ac:dyDescent="0.2">
      <c r="A2614" s="910">
        <f t="shared" si="102"/>
        <v>45327</v>
      </c>
      <c r="B2614" s="860" t="str">
        <f t="shared" si="101"/>
        <v>Year 8</v>
      </c>
    </row>
    <row r="2615" spans="1:2" x14ac:dyDescent="0.2">
      <c r="A2615" s="910">
        <f t="shared" si="102"/>
        <v>45328</v>
      </c>
      <c r="B2615" s="860" t="str">
        <f t="shared" si="101"/>
        <v>Year 8</v>
      </c>
    </row>
    <row r="2616" spans="1:2" x14ac:dyDescent="0.2">
      <c r="A2616" s="910">
        <f t="shared" si="102"/>
        <v>45329</v>
      </c>
      <c r="B2616" s="860" t="str">
        <f t="shared" si="101"/>
        <v>Year 8</v>
      </c>
    </row>
    <row r="2617" spans="1:2" x14ac:dyDescent="0.2">
      <c r="A2617" s="910">
        <f t="shared" si="102"/>
        <v>45330</v>
      </c>
      <c r="B2617" s="860" t="str">
        <f t="shared" si="101"/>
        <v>Year 8</v>
      </c>
    </row>
    <row r="2618" spans="1:2" x14ac:dyDescent="0.2">
      <c r="A2618" s="910">
        <f t="shared" si="102"/>
        <v>45331</v>
      </c>
      <c r="B2618" s="860" t="str">
        <f t="shared" si="101"/>
        <v>Year 8</v>
      </c>
    </row>
    <row r="2619" spans="1:2" x14ac:dyDescent="0.2">
      <c r="A2619" s="910">
        <f t="shared" si="102"/>
        <v>45332</v>
      </c>
      <c r="B2619" s="860" t="str">
        <f t="shared" si="101"/>
        <v>Year 8</v>
      </c>
    </row>
    <row r="2620" spans="1:2" x14ac:dyDescent="0.2">
      <c r="A2620" s="910">
        <f t="shared" si="102"/>
        <v>45333</v>
      </c>
      <c r="B2620" s="860" t="str">
        <f t="shared" si="101"/>
        <v>Year 8</v>
      </c>
    </row>
    <row r="2621" spans="1:2" x14ac:dyDescent="0.2">
      <c r="A2621" s="910">
        <f t="shared" si="102"/>
        <v>45334</v>
      </c>
      <c r="B2621" s="860" t="str">
        <f t="shared" si="101"/>
        <v>Year 8</v>
      </c>
    </row>
    <row r="2622" spans="1:2" x14ac:dyDescent="0.2">
      <c r="A2622" s="910">
        <f t="shared" si="102"/>
        <v>45335</v>
      </c>
      <c r="B2622" s="860" t="str">
        <f t="shared" si="101"/>
        <v>Year 8</v>
      </c>
    </row>
    <row r="2623" spans="1:2" x14ac:dyDescent="0.2">
      <c r="A2623" s="910">
        <f t="shared" si="102"/>
        <v>45336</v>
      </c>
      <c r="B2623" s="860" t="str">
        <f t="shared" si="101"/>
        <v>Year 8</v>
      </c>
    </row>
    <row r="2624" spans="1:2" x14ac:dyDescent="0.2">
      <c r="A2624" s="910">
        <f t="shared" si="102"/>
        <v>45337</v>
      </c>
      <c r="B2624" s="860" t="str">
        <f t="shared" si="101"/>
        <v>Year 8</v>
      </c>
    </row>
    <row r="2625" spans="1:2" x14ac:dyDescent="0.2">
      <c r="A2625" s="910">
        <f t="shared" si="102"/>
        <v>45338</v>
      </c>
      <c r="B2625" s="860" t="str">
        <f t="shared" si="101"/>
        <v>Year 8</v>
      </c>
    </row>
    <row r="2626" spans="1:2" x14ac:dyDescent="0.2">
      <c r="A2626" s="910">
        <f t="shared" si="102"/>
        <v>45339</v>
      </c>
      <c r="B2626" s="860" t="str">
        <f t="shared" si="101"/>
        <v>Year 8</v>
      </c>
    </row>
    <row r="2627" spans="1:2" x14ac:dyDescent="0.2">
      <c r="A2627" s="910">
        <f t="shared" si="102"/>
        <v>45340</v>
      </c>
      <c r="B2627" s="860" t="str">
        <f t="shared" si="101"/>
        <v>Year 8</v>
      </c>
    </row>
    <row r="2628" spans="1:2" x14ac:dyDescent="0.2">
      <c r="A2628" s="910">
        <f t="shared" si="102"/>
        <v>45341</v>
      </c>
      <c r="B2628" s="860" t="str">
        <f t="shared" si="101"/>
        <v>Year 8</v>
      </c>
    </row>
    <row r="2629" spans="1:2" x14ac:dyDescent="0.2">
      <c r="A2629" s="910">
        <f t="shared" si="102"/>
        <v>45342</v>
      </c>
      <c r="B2629" s="860" t="str">
        <f t="shared" si="101"/>
        <v>Year 8</v>
      </c>
    </row>
    <row r="2630" spans="1:2" x14ac:dyDescent="0.2">
      <c r="A2630" s="910">
        <f t="shared" si="102"/>
        <v>45343</v>
      </c>
      <c r="B2630" s="860" t="str">
        <f t="shared" si="101"/>
        <v>Year 8</v>
      </c>
    </row>
    <row r="2631" spans="1:2" x14ac:dyDescent="0.2">
      <c r="A2631" s="910">
        <f t="shared" si="102"/>
        <v>45344</v>
      </c>
      <c r="B2631" s="860" t="str">
        <f t="shared" si="101"/>
        <v>Year 8</v>
      </c>
    </row>
    <row r="2632" spans="1:2" x14ac:dyDescent="0.2">
      <c r="A2632" s="910">
        <f t="shared" si="102"/>
        <v>45345</v>
      </c>
      <c r="B2632" s="860" t="str">
        <f t="shared" si="101"/>
        <v>Year 8</v>
      </c>
    </row>
    <row r="2633" spans="1:2" x14ac:dyDescent="0.2">
      <c r="A2633" s="910">
        <f t="shared" si="102"/>
        <v>45346</v>
      </c>
      <c r="B2633" s="860" t="str">
        <f t="shared" si="101"/>
        <v>Year 8</v>
      </c>
    </row>
    <row r="2634" spans="1:2" x14ac:dyDescent="0.2">
      <c r="A2634" s="910">
        <f t="shared" si="102"/>
        <v>45347</v>
      </c>
      <c r="B2634" s="860" t="str">
        <f t="shared" si="101"/>
        <v>Year 8</v>
      </c>
    </row>
    <row r="2635" spans="1:2" x14ac:dyDescent="0.2">
      <c r="A2635" s="910">
        <f t="shared" si="102"/>
        <v>45348</v>
      </c>
      <c r="B2635" s="860" t="str">
        <f t="shared" si="101"/>
        <v>Year 8</v>
      </c>
    </row>
    <row r="2636" spans="1:2" x14ac:dyDescent="0.2">
      <c r="A2636" s="910">
        <f t="shared" si="102"/>
        <v>45349</v>
      </c>
      <c r="B2636" s="860" t="str">
        <f t="shared" si="101"/>
        <v>Year 8</v>
      </c>
    </row>
    <row r="2637" spans="1:2" x14ac:dyDescent="0.2">
      <c r="A2637" s="910">
        <f t="shared" si="102"/>
        <v>45350</v>
      </c>
      <c r="B2637" s="860" t="str">
        <f t="shared" si="101"/>
        <v>Year 8</v>
      </c>
    </row>
    <row r="2638" spans="1:2" x14ac:dyDescent="0.2">
      <c r="A2638" s="910">
        <f t="shared" si="102"/>
        <v>45351</v>
      </c>
      <c r="B2638" s="860" t="str">
        <f t="shared" si="101"/>
        <v>Year 8</v>
      </c>
    </row>
    <row r="2639" spans="1:2" x14ac:dyDescent="0.2">
      <c r="A2639" s="910">
        <f t="shared" si="102"/>
        <v>45352</v>
      </c>
      <c r="B2639" s="860" t="str">
        <f t="shared" si="101"/>
        <v>Year 8</v>
      </c>
    </row>
    <row r="2640" spans="1:2" x14ac:dyDescent="0.2">
      <c r="A2640" s="910">
        <f t="shared" si="102"/>
        <v>45353</v>
      </c>
      <c r="B2640" s="860" t="str">
        <f t="shared" si="101"/>
        <v>Year 8</v>
      </c>
    </row>
    <row r="2641" spans="1:2" x14ac:dyDescent="0.2">
      <c r="A2641" s="910">
        <f t="shared" si="102"/>
        <v>45354</v>
      </c>
      <c r="B2641" s="860" t="str">
        <f t="shared" si="101"/>
        <v>Year 8</v>
      </c>
    </row>
    <row r="2642" spans="1:2" x14ac:dyDescent="0.2">
      <c r="A2642" s="910">
        <f t="shared" si="102"/>
        <v>45355</v>
      </c>
      <c r="B2642" s="860" t="str">
        <f t="shared" si="101"/>
        <v>Year 8</v>
      </c>
    </row>
    <row r="2643" spans="1:2" x14ac:dyDescent="0.2">
      <c r="A2643" s="910">
        <f t="shared" si="102"/>
        <v>45356</v>
      </c>
      <c r="B2643" s="860" t="str">
        <f t="shared" si="101"/>
        <v>Year 8</v>
      </c>
    </row>
    <row r="2644" spans="1:2" x14ac:dyDescent="0.2">
      <c r="A2644" s="910">
        <f t="shared" si="102"/>
        <v>45357</v>
      </c>
      <c r="B2644" s="860" t="str">
        <f t="shared" si="101"/>
        <v>Year 8</v>
      </c>
    </row>
    <row r="2645" spans="1:2" x14ac:dyDescent="0.2">
      <c r="A2645" s="910">
        <f t="shared" si="102"/>
        <v>45358</v>
      </c>
      <c r="B2645" s="860" t="str">
        <f t="shared" si="101"/>
        <v>Year 8</v>
      </c>
    </row>
    <row r="2646" spans="1:2" x14ac:dyDescent="0.2">
      <c r="A2646" s="910">
        <f t="shared" si="102"/>
        <v>45359</v>
      </c>
      <c r="B2646" s="860" t="str">
        <f t="shared" si="101"/>
        <v>Year 8</v>
      </c>
    </row>
    <row r="2647" spans="1:2" x14ac:dyDescent="0.2">
      <c r="A2647" s="910">
        <f t="shared" si="102"/>
        <v>45360</v>
      </c>
      <c r="B2647" s="860" t="str">
        <f t="shared" si="101"/>
        <v>Year 8</v>
      </c>
    </row>
    <row r="2648" spans="1:2" x14ac:dyDescent="0.2">
      <c r="A2648" s="910">
        <f t="shared" si="102"/>
        <v>45361</v>
      </c>
      <c r="B2648" s="860" t="str">
        <f t="shared" ref="B2648:B2711" si="103">IF(AND(DAY(A2648)=DAY($B$8),MONTH(A2648)=MONTH($B$8),YEAR(A2648)-YEAR($B$8)&gt;-1),CONCATENATE("Year ",YEAR(A2648)-YEAR($B$8)+1),B2647)</f>
        <v>Year 8</v>
      </c>
    </row>
    <row r="2649" spans="1:2" x14ac:dyDescent="0.2">
      <c r="A2649" s="910">
        <f t="shared" ref="A2649:A2712" si="104">A2648+1</f>
        <v>45362</v>
      </c>
      <c r="B2649" s="860" t="str">
        <f t="shared" si="103"/>
        <v>Year 8</v>
      </c>
    </row>
    <row r="2650" spans="1:2" x14ac:dyDescent="0.2">
      <c r="A2650" s="910">
        <f t="shared" si="104"/>
        <v>45363</v>
      </c>
      <c r="B2650" s="860" t="str">
        <f t="shared" si="103"/>
        <v>Year 8</v>
      </c>
    </row>
    <row r="2651" spans="1:2" x14ac:dyDescent="0.2">
      <c r="A2651" s="910">
        <f t="shared" si="104"/>
        <v>45364</v>
      </c>
      <c r="B2651" s="860" t="str">
        <f t="shared" si="103"/>
        <v>Year 8</v>
      </c>
    </row>
    <row r="2652" spans="1:2" x14ac:dyDescent="0.2">
      <c r="A2652" s="910">
        <f t="shared" si="104"/>
        <v>45365</v>
      </c>
      <c r="B2652" s="860" t="str">
        <f t="shared" si="103"/>
        <v>Year 8</v>
      </c>
    </row>
    <row r="2653" spans="1:2" x14ac:dyDescent="0.2">
      <c r="A2653" s="910">
        <f t="shared" si="104"/>
        <v>45366</v>
      </c>
      <c r="B2653" s="860" t="str">
        <f t="shared" si="103"/>
        <v>Year 8</v>
      </c>
    </row>
    <row r="2654" spans="1:2" x14ac:dyDescent="0.2">
      <c r="A2654" s="910">
        <f t="shared" si="104"/>
        <v>45367</v>
      </c>
      <c r="B2654" s="860" t="str">
        <f t="shared" si="103"/>
        <v>Year 8</v>
      </c>
    </row>
    <row r="2655" spans="1:2" x14ac:dyDescent="0.2">
      <c r="A2655" s="910">
        <f t="shared" si="104"/>
        <v>45368</v>
      </c>
      <c r="B2655" s="860" t="str">
        <f t="shared" si="103"/>
        <v>Year 8</v>
      </c>
    </row>
    <row r="2656" spans="1:2" x14ac:dyDescent="0.2">
      <c r="A2656" s="910">
        <f t="shared" si="104"/>
        <v>45369</v>
      </c>
      <c r="B2656" s="860" t="str">
        <f t="shared" si="103"/>
        <v>Year 8</v>
      </c>
    </row>
    <row r="2657" spans="1:2" x14ac:dyDescent="0.2">
      <c r="A2657" s="910">
        <f t="shared" si="104"/>
        <v>45370</v>
      </c>
      <c r="B2657" s="860" t="str">
        <f t="shared" si="103"/>
        <v>Year 8</v>
      </c>
    </row>
    <row r="2658" spans="1:2" x14ac:dyDescent="0.2">
      <c r="A2658" s="910">
        <f t="shared" si="104"/>
        <v>45371</v>
      </c>
      <c r="B2658" s="860" t="str">
        <f t="shared" si="103"/>
        <v>Year 8</v>
      </c>
    </row>
    <row r="2659" spans="1:2" x14ac:dyDescent="0.2">
      <c r="A2659" s="910">
        <f t="shared" si="104"/>
        <v>45372</v>
      </c>
      <c r="B2659" s="860" t="str">
        <f t="shared" si="103"/>
        <v>Year 8</v>
      </c>
    </row>
    <row r="2660" spans="1:2" x14ac:dyDescent="0.2">
      <c r="A2660" s="910">
        <f t="shared" si="104"/>
        <v>45373</v>
      </c>
      <c r="B2660" s="860" t="str">
        <f t="shared" si="103"/>
        <v>Year 8</v>
      </c>
    </row>
    <row r="2661" spans="1:2" x14ac:dyDescent="0.2">
      <c r="A2661" s="910">
        <f t="shared" si="104"/>
        <v>45374</v>
      </c>
      <c r="B2661" s="860" t="str">
        <f t="shared" si="103"/>
        <v>Year 8</v>
      </c>
    </row>
    <row r="2662" spans="1:2" x14ac:dyDescent="0.2">
      <c r="A2662" s="910">
        <f t="shared" si="104"/>
        <v>45375</v>
      </c>
      <c r="B2662" s="860" t="str">
        <f t="shared" si="103"/>
        <v>Year 8</v>
      </c>
    </row>
    <row r="2663" spans="1:2" x14ac:dyDescent="0.2">
      <c r="A2663" s="910">
        <f t="shared" si="104"/>
        <v>45376</v>
      </c>
      <c r="B2663" s="860" t="str">
        <f t="shared" si="103"/>
        <v>Year 8</v>
      </c>
    </row>
    <row r="2664" spans="1:2" x14ac:dyDescent="0.2">
      <c r="A2664" s="910">
        <f t="shared" si="104"/>
        <v>45377</v>
      </c>
      <c r="B2664" s="860" t="str">
        <f t="shared" si="103"/>
        <v>Year 8</v>
      </c>
    </row>
    <row r="2665" spans="1:2" x14ac:dyDescent="0.2">
      <c r="A2665" s="910">
        <f t="shared" si="104"/>
        <v>45378</v>
      </c>
      <c r="B2665" s="860" t="str">
        <f t="shared" si="103"/>
        <v>Year 8</v>
      </c>
    </row>
    <row r="2666" spans="1:2" x14ac:dyDescent="0.2">
      <c r="A2666" s="910">
        <f t="shared" si="104"/>
        <v>45379</v>
      </c>
      <c r="B2666" s="860" t="str">
        <f t="shared" si="103"/>
        <v>Year 8</v>
      </c>
    </row>
    <row r="2667" spans="1:2" x14ac:dyDescent="0.2">
      <c r="A2667" s="910">
        <f t="shared" si="104"/>
        <v>45380</v>
      </c>
      <c r="B2667" s="860" t="str">
        <f t="shared" si="103"/>
        <v>Year 8</v>
      </c>
    </row>
    <row r="2668" spans="1:2" x14ac:dyDescent="0.2">
      <c r="A2668" s="910">
        <f t="shared" si="104"/>
        <v>45381</v>
      </c>
      <c r="B2668" s="860" t="str">
        <f t="shared" si="103"/>
        <v>Year 8</v>
      </c>
    </row>
    <row r="2669" spans="1:2" x14ac:dyDescent="0.2">
      <c r="A2669" s="910">
        <f t="shared" si="104"/>
        <v>45382</v>
      </c>
      <c r="B2669" s="860" t="str">
        <f t="shared" si="103"/>
        <v>Year 8</v>
      </c>
    </row>
    <row r="2670" spans="1:2" x14ac:dyDescent="0.2">
      <c r="A2670" s="910">
        <f t="shared" si="104"/>
        <v>45383</v>
      </c>
      <c r="B2670" s="860" t="str">
        <f t="shared" si="103"/>
        <v>Year 8</v>
      </c>
    </row>
    <row r="2671" spans="1:2" x14ac:dyDescent="0.2">
      <c r="A2671" s="910">
        <f t="shared" si="104"/>
        <v>45384</v>
      </c>
      <c r="B2671" s="860" t="str">
        <f t="shared" si="103"/>
        <v>Year 8</v>
      </c>
    </row>
    <row r="2672" spans="1:2" x14ac:dyDescent="0.2">
      <c r="A2672" s="910">
        <f t="shared" si="104"/>
        <v>45385</v>
      </c>
      <c r="B2672" s="860" t="str">
        <f t="shared" si="103"/>
        <v>Year 8</v>
      </c>
    </row>
    <row r="2673" spans="1:2" x14ac:dyDescent="0.2">
      <c r="A2673" s="910">
        <f t="shared" si="104"/>
        <v>45386</v>
      </c>
      <c r="B2673" s="860" t="str">
        <f t="shared" si="103"/>
        <v>Year 8</v>
      </c>
    </row>
    <row r="2674" spans="1:2" x14ac:dyDescent="0.2">
      <c r="A2674" s="910">
        <f t="shared" si="104"/>
        <v>45387</v>
      </c>
      <c r="B2674" s="860" t="str">
        <f t="shared" si="103"/>
        <v>Year 8</v>
      </c>
    </row>
    <row r="2675" spans="1:2" x14ac:dyDescent="0.2">
      <c r="A2675" s="910">
        <f t="shared" si="104"/>
        <v>45388</v>
      </c>
      <c r="B2675" s="860" t="str">
        <f t="shared" si="103"/>
        <v>Year 8</v>
      </c>
    </row>
    <row r="2676" spans="1:2" x14ac:dyDescent="0.2">
      <c r="A2676" s="910">
        <f t="shared" si="104"/>
        <v>45389</v>
      </c>
      <c r="B2676" s="860" t="str">
        <f t="shared" si="103"/>
        <v>Year 8</v>
      </c>
    </row>
    <row r="2677" spans="1:2" x14ac:dyDescent="0.2">
      <c r="A2677" s="910">
        <f t="shared" si="104"/>
        <v>45390</v>
      </c>
      <c r="B2677" s="860" t="str">
        <f t="shared" si="103"/>
        <v>Year 8</v>
      </c>
    </row>
    <row r="2678" spans="1:2" x14ac:dyDescent="0.2">
      <c r="A2678" s="910">
        <f t="shared" si="104"/>
        <v>45391</v>
      </c>
      <c r="B2678" s="860" t="str">
        <f t="shared" si="103"/>
        <v>Year 8</v>
      </c>
    </row>
    <row r="2679" spans="1:2" x14ac:dyDescent="0.2">
      <c r="A2679" s="910">
        <f t="shared" si="104"/>
        <v>45392</v>
      </c>
      <c r="B2679" s="860" t="str">
        <f t="shared" si="103"/>
        <v>Year 8</v>
      </c>
    </row>
    <row r="2680" spans="1:2" x14ac:dyDescent="0.2">
      <c r="A2680" s="910">
        <f t="shared" si="104"/>
        <v>45393</v>
      </c>
      <c r="B2680" s="860" t="str">
        <f t="shared" si="103"/>
        <v>Year 8</v>
      </c>
    </row>
    <row r="2681" spans="1:2" x14ac:dyDescent="0.2">
      <c r="A2681" s="910">
        <f t="shared" si="104"/>
        <v>45394</v>
      </c>
      <c r="B2681" s="860" t="str">
        <f t="shared" si="103"/>
        <v>Year 8</v>
      </c>
    </row>
    <row r="2682" spans="1:2" x14ac:dyDescent="0.2">
      <c r="A2682" s="910">
        <f t="shared" si="104"/>
        <v>45395</v>
      </c>
      <c r="B2682" s="860" t="str">
        <f t="shared" si="103"/>
        <v>Year 8</v>
      </c>
    </row>
    <row r="2683" spans="1:2" x14ac:dyDescent="0.2">
      <c r="A2683" s="910">
        <f t="shared" si="104"/>
        <v>45396</v>
      </c>
      <c r="B2683" s="860" t="str">
        <f t="shared" si="103"/>
        <v>Year 8</v>
      </c>
    </row>
    <row r="2684" spans="1:2" x14ac:dyDescent="0.2">
      <c r="A2684" s="910">
        <f t="shared" si="104"/>
        <v>45397</v>
      </c>
      <c r="B2684" s="860" t="str">
        <f t="shared" si="103"/>
        <v>Year 8</v>
      </c>
    </row>
    <row r="2685" spans="1:2" x14ac:dyDescent="0.2">
      <c r="A2685" s="910">
        <f t="shared" si="104"/>
        <v>45398</v>
      </c>
      <c r="B2685" s="860" t="str">
        <f t="shared" si="103"/>
        <v>Year 8</v>
      </c>
    </row>
    <row r="2686" spans="1:2" x14ac:dyDescent="0.2">
      <c r="A2686" s="910">
        <f t="shared" si="104"/>
        <v>45399</v>
      </c>
      <c r="B2686" s="860" t="str">
        <f t="shared" si="103"/>
        <v>Year 8</v>
      </c>
    </row>
    <row r="2687" spans="1:2" x14ac:dyDescent="0.2">
      <c r="A2687" s="910">
        <f t="shared" si="104"/>
        <v>45400</v>
      </c>
      <c r="B2687" s="860" t="str">
        <f t="shared" si="103"/>
        <v>Year 8</v>
      </c>
    </row>
    <row r="2688" spans="1:2" x14ac:dyDescent="0.2">
      <c r="A2688" s="910">
        <f t="shared" si="104"/>
        <v>45401</v>
      </c>
      <c r="B2688" s="860" t="str">
        <f t="shared" si="103"/>
        <v>Year 8</v>
      </c>
    </row>
    <row r="2689" spans="1:2" x14ac:dyDescent="0.2">
      <c r="A2689" s="910">
        <f t="shared" si="104"/>
        <v>45402</v>
      </c>
      <c r="B2689" s="860" t="str">
        <f t="shared" si="103"/>
        <v>Year 8</v>
      </c>
    </row>
    <row r="2690" spans="1:2" x14ac:dyDescent="0.2">
      <c r="A2690" s="910">
        <f t="shared" si="104"/>
        <v>45403</v>
      </c>
      <c r="B2690" s="860" t="str">
        <f t="shared" si="103"/>
        <v>Year 8</v>
      </c>
    </row>
    <row r="2691" spans="1:2" x14ac:dyDescent="0.2">
      <c r="A2691" s="910">
        <f t="shared" si="104"/>
        <v>45404</v>
      </c>
      <c r="B2691" s="860" t="str">
        <f t="shared" si="103"/>
        <v>Year 8</v>
      </c>
    </row>
    <row r="2692" spans="1:2" x14ac:dyDescent="0.2">
      <c r="A2692" s="910">
        <f t="shared" si="104"/>
        <v>45405</v>
      </c>
      <c r="B2692" s="860" t="str">
        <f t="shared" si="103"/>
        <v>Year 8</v>
      </c>
    </row>
    <row r="2693" spans="1:2" x14ac:dyDescent="0.2">
      <c r="A2693" s="910">
        <f t="shared" si="104"/>
        <v>45406</v>
      </c>
      <c r="B2693" s="860" t="str">
        <f t="shared" si="103"/>
        <v>Year 8</v>
      </c>
    </row>
    <row r="2694" spans="1:2" x14ac:dyDescent="0.2">
      <c r="A2694" s="910">
        <f t="shared" si="104"/>
        <v>45407</v>
      </c>
      <c r="B2694" s="860" t="str">
        <f t="shared" si="103"/>
        <v>Year 8</v>
      </c>
    </row>
    <row r="2695" spans="1:2" x14ac:dyDescent="0.2">
      <c r="A2695" s="910">
        <f t="shared" si="104"/>
        <v>45408</v>
      </c>
      <c r="B2695" s="860" t="str">
        <f t="shared" si="103"/>
        <v>Year 8</v>
      </c>
    </row>
    <row r="2696" spans="1:2" x14ac:dyDescent="0.2">
      <c r="A2696" s="910">
        <f t="shared" si="104"/>
        <v>45409</v>
      </c>
      <c r="B2696" s="860" t="str">
        <f t="shared" si="103"/>
        <v>Year 8</v>
      </c>
    </row>
    <row r="2697" spans="1:2" x14ac:dyDescent="0.2">
      <c r="A2697" s="910">
        <f t="shared" si="104"/>
        <v>45410</v>
      </c>
      <c r="B2697" s="860" t="str">
        <f t="shared" si="103"/>
        <v>Year 8</v>
      </c>
    </row>
    <row r="2698" spans="1:2" x14ac:dyDescent="0.2">
      <c r="A2698" s="910">
        <f t="shared" si="104"/>
        <v>45411</v>
      </c>
      <c r="B2698" s="860" t="str">
        <f t="shared" si="103"/>
        <v>Year 8</v>
      </c>
    </row>
    <row r="2699" spans="1:2" x14ac:dyDescent="0.2">
      <c r="A2699" s="910">
        <f t="shared" si="104"/>
        <v>45412</v>
      </c>
      <c r="B2699" s="860" t="str">
        <f t="shared" si="103"/>
        <v>Year 8</v>
      </c>
    </row>
    <row r="2700" spans="1:2" x14ac:dyDescent="0.2">
      <c r="A2700" s="910">
        <f t="shared" si="104"/>
        <v>45413</v>
      </c>
      <c r="B2700" s="860" t="str">
        <f t="shared" si="103"/>
        <v>Year 8</v>
      </c>
    </row>
    <row r="2701" spans="1:2" x14ac:dyDescent="0.2">
      <c r="A2701" s="910">
        <f t="shared" si="104"/>
        <v>45414</v>
      </c>
      <c r="B2701" s="860" t="str">
        <f t="shared" si="103"/>
        <v>Year 8</v>
      </c>
    </row>
    <row r="2702" spans="1:2" x14ac:dyDescent="0.2">
      <c r="A2702" s="910">
        <f t="shared" si="104"/>
        <v>45415</v>
      </c>
      <c r="B2702" s="860" t="str">
        <f t="shared" si="103"/>
        <v>Year 8</v>
      </c>
    </row>
    <row r="2703" spans="1:2" x14ac:dyDescent="0.2">
      <c r="A2703" s="910">
        <f t="shared" si="104"/>
        <v>45416</v>
      </c>
      <c r="B2703" s="860" t="str">
        <f t="shared" si="103"/>
        <v>Year 8</v>
      </c>
    </row>
    <row r="2704" spans="1:2" x14ac:dyDescent="0.2">
      <c r="A2704" s="910">
        <f t="shared" si="104"/>
        <v>45417</v>
      </c>
      <c r="B2704" s="860" t="str">
        <f t="shared" si="103"/>
        <v>Year 8</v>
      </c>
    </row>
    <row r="2705" spans="1:2" x14ac:dyDescent="0.2">
      <c r="A2705" s="910">
        <f t="shared" si="104"/>
        <v>45418</v>
      </c>
      <c r="B2705" s="860" t="str">
        <f t="shared" si="103"/>
        <v>Year 8</v>
      </c>
    </row>
    <row r="2706" spans="1:2" x14ac:dyDescent="0.2">
      <c r="A2706" s="910">
        <f t="shared" si="104"/>
        <v>45419</v>
      </c>
      <c r="B2706" s="860" t="str">
        <f t="shared" si="103"/>
        <v>Year 8</v>
      </c>
    </row>
    <row r="2707" spans="1:2" x14ac:dyDescent="0.2">
      <c r="A2707" s="910">
        <f t="shared" si="104"/>
        <v>45420</v>
      </c>
      <c r="B2707" s="860" t="str">
        <f t="shared" si="103"/>
        <v>Year 8</v>
      </c>
    </row>
    <row r="2708" spans="1:2" x14ac:dyDescent="0.2">
      <c r="A2708" s="910">
        <f t="shared" si="104"/>
        <v>45421</v>
      </c>
      <c r="B2708" s="860" t="str">
        <f t="shared" si="103"/>
        <v>Year 8</v>
      </c>
    </row>
    <row r="2709" spans="1:2" x14ac:dyDescent="0.2">
      <c r="A2709" s="910">
        <f t="shared" si="104"/>
        <v>45422</v>
      </c>
      <c r="B2709" s="860" t="str">
        <f t="shared" si="103"/>
        <v>Year 8</v>
      </c>
    </row>
    <row r="2710" spans="1:2" x14ac:dyDescent="0.2">
      <c r="A2710" s="910">
        <f t="shared" si="104"/>
        <v>45423</v>
      </c>
      <c r="B2710" s="860" t="str">
        <f t="shared" si="103"/>
        <v>Year 8</v>
      </c>
    </row>
    <row r="2711" spans="1:2" x14ac:dyDescent="0.2">
      <c r="A2711" s="910">
        <f t="shared" si="104"/>
        <v>45424</v>
      </c>
      <c r="B2711" s="860" t="str">
        <f t="shared" si="103"/>
        <v>Year 8</v>
      </c>
    </row>
    <row r="2712" spans="1:2" x14ac:dyDescent="0.2">
      <c r="A2712" s="910">
        <f t="shared" si="104"/>
        <v>45425</v>
      </c>
      <c r="B2712" s="860" t="str">
        <f t="shared" ref="B2712:B2775" si="105">IF(AND(DAY(A2712)=DAY($B$8),MONTH(A2712)=MONTH($B$8),YEAR(A2712)-YEAR($B$8)&gt;-1),CONCATENATE("Year ",YEAR(A2712)-YEAR($B$8)+1),B2711)</f>
        <v>Year 8</v>
      </c>
    </row>
    <row r="2713" spans="1:2" x14ac:dyDescent="0.2">
      <c r="A2713" s="910">
        <f t="shared" ref="A2713:A2776" si="106">A2712+1</f>
        <v>45426</v>
      </c>
      <c r="B2713" s="860" t="str">
        <f t="shared" si="105"/>
        <v>Year 8</v>
      </c>
    </row>
    <row r="2714" spans="1:2" x14ac:dyDescent="0.2">
      <c r="A2714" s="910">
        <f t="shared" si="106"/>
        <v>45427</v>
      </c>
      <c r="B2714" s="860" t="str">
        <f t="shared" si="105"/>
        <v>Year 8</v>
      </c>
    </row>
    <row r="2715" spans="1:2" x14ac:dyDescent="0.2">
      <c r="A2715" s="910">
        <f t="shared" si="106"/>
        <v>45428</v>
      </c>
      <c r="B2715" s="860" t="str">
        <f t="shared" si="105"/>
        <v>Year 8</v>
      </c>
    </row>
    <row r="2716" spans="1:2" x14ac:dyDescent="0.2">
      <c r="A2716" s="910">
        <f t="shared" si="106"/>
        <v>45429</v>
      </c>
      <c r="B2716" s="860" t="str">
        <f t="shared" si="105"/>
        <v>Year 8</v>
      </c>
    </row>
    <row r="2717" spans="1:2" x14ac:dyDescent="0.2">
      <c r="A2717" s="910">
        <f t="shared" si="106"/>
        <v>45430</v>
      </c>
      <c r="B2717" s="860" t="str">
        <f t="shared" si="105"/>
        <v>Year 8</v>
      </c>
    </row>
    <row r="2718" spans="1:2" x14ac:dyDescent="0.2">
      <c r="A2718" s="910">
        <f t="shared" si="106"/>
        <v>45431</v>
      </c>
      <c r="B2718" s="860" t="str">
        <f t="shared" si="105"/>
        <v>Year 8</v>
      </c>
    </row>
    <row r="2719" spans="1:2" x14ac:dyDescent="0.2">
      <c r="A2719" s="910">
        <f t="shared" si="106"/>
        <v>45432</v>
      </c>
      <c r="B2719" s="860" t="str">
        <f t="shared" si="105"/>
        <v>Year 8</v>
      </c>
    </row>
    <row r="2720" spans="1:2" x14ac:dyDescent="0.2">
      <c r="A2720" s="910">
        <f t="shared" si="106"/>
        <v>45433</v>
      </c>
      <c r="B2720" s="860" t="str">
        <f t="shared" si="105"/>
        <v>Year 8</v>
      </c>
    </row>
    <row r="2721" spans="1:2" x14ac:dyDescent="0.2">
      <c r="A2721" s="910">
        <f t="shared" si="106"/>
        <v>45434</v>
      </c>
      <c r="B2721" s="860" t="str">
        <f t="shared" si="105"/>
        <v>Year 8</v>
      </c>
    </row>
    <row r="2722" spans="1:2" x14ac:dyDescent="0.2">
      <c r="A2722" s="910">
        <f t="shared" si="106"/>
        <v>45435</v>
      </c>
      <c r="B2722" s="860" t="str">
        <f t="shared" si="105"/>
        <v>Year 8</v>
      </c>
    </row>
    <row r="2723" spans="1:2" x14ac:dyDescent="0.2">
      <c r="A2723" s="910">
        <f t="shared" si="106"/>
        <v>45436</v>
      </c>
      <c r="B2723" s="860" t="str">
        <f t="shared" si="105"/>
        <v>Year 8</v>
      </c>
    </row>
    <row r="2724" spans="1:2" x14ac:dyDescent="0.2">
      <c r="A2724" s="910">
        <f t="shared" si="106"/>
        <v>45437</v>
      </c>
      <c r="B2724" s="860" t="str">
        <f t="shared" si="105"/>
        <v>Year 8</v>
      </c>
    </row>
    <row r="2725" spans="1:2" x14ac:dyDescent="0.2">
      <c r="A2725" s="910">
        <f t="shared" si="106"/>
        <v>45438</v>
      </c>
      <c r="B2725" s="860" t="str">
        <f t="shared" si="105"/>
        <v>Year 8</v>
      </c>
    </row>
    <row r="2726" spans="1:2" x14ac:dyDescent="0.2">
      <c r="A2726" s="910">
        <f t="shared" si="106"/>
        <v>45439</v>
      </c>
      <c r="B2726" s="860" t="str">
        <f t="shared" si="105"/>
        <v>Year 8</v>
      </c>
    </row>
    <row r="2727" spans="1:2" x14ac:dyDescent="0.2">
      <c r="A2727" s="910">
        <f t="shared" si="106"/>
        <v>45440</v>
      </c>
      <c r="B2727" s="860" t="str">
        <f t="shared" si="105"/>
        <v>Year 8</v>
      </c>
    </row>
    <row r="2728" spans="1:2" x14ac:dyDescent="0.2">
      <c r="A2728" s="910">
        <f t="shared" si="106"/>
        <v>45441</v>
      </c>
      <c r="B2728" s="860" t="str">
        <f t="shared" si="105"/>
        <v>Year 8</v>
      </c>
    </row>
    <row r="2729" spans="1:2" x14ac:dyDescent="0.2">
      <c r="A2729" s="910">
        <f t="shared" si="106"/>
        <v>45442</v>
      </c>
      <c r="B2729" s="860" t="str">
        <f t="shared" si="105"/>
        <v>Year 8</v>
      </c>
    </row>
    <row r="2730" spans="1:2" x14ac:dyDescent="0.2">
      <c r="A2730" s="910">
        <f t="shared" si="106"/>
        <v>45443</v>
      </c>
      <c r="B2730" s="860" t="str">
        <f t="shared" si="105"/>
        <v>Year 8</v>
      </c>
    </row>
    <row r="2731" spans="1:2" x14ac:dyDescent="0.2">
      <c r="A2731" s="910">
        <f t="shared" si="106"/>
        <v>45444</v>
      </c>
      <c r="B2731" s="860" t="str">
        <f t="shared" si="105"/>
        <v>Year 8</v>
      </c>
    </row>
    <row r="2732" spans="1:2" x14ac:dyDescent="0.2">
      <c r="A2732" s="910">
        <f t="shared" si="106"/>
        <v>45445</v>
      </c>
      <c r="B2732" s="860" t="str">
        <f t="shared" si="105"/>
        <v>Year 8</v>
      </c>
    </row>
    <row r="2733" spans="1:2" x14ac:dyDescent="0.2">
      <c r="A2733" s="910">
        <f t="shared" si="106"/>
        <v>45446</v>
      </c>
      <c r="B2733" s="860" t="str">
        <f t="shared" si="105"/>
        <v>Year 8</v>
      </c>
    </row>
    <row r="2734" spans="1:2" x14ac:dyDescent="0.2">
      <c r="A2734" s="910">
        <f t="shared" si="106"/>
        <v>45447</v>
      </c>
      <c r="B2734" s="860" t="str">
        <f t="shared" si="105"/>
        <v>Year 8</v>
      </c>
    </row>
    <row r="2735" spans="1:2" x14ac:dyDescent="0.2">
      <c r="A2735" s="910">
        <f t="shared" si="106"/>
        <v>45448</v>
      </c>
      <c r="B2735" s="860" t="str">
        <f t="shared" si="105"/>
        <v>Year 8</v>
      </c>
    </row>
    <row r="2736" spans="1:2" x14ac:dyDescent="0.2">
      <c r="A2736" s="910">
        <f t="shared" si="106"/>
        <v>45449</v>
      </c>
      <c r="B2736" s="860" t="str">
        <f t="shared" si="105"/>
        <v>Year 8</v>
      </c>
    </row>
    <row r="2737" spans="1:2" x14ac:dyDescent="0.2">
      <c r="A2737" s="910">
        <f t="shared" si="106"/>
        <v>45450</v>
      </c>
      <c r="B2737" s="860" t="str">
        <f t="shared" si="105"/>
        <v>Year 8</v>
      </c>
    </row>
    <row r="2738" spans="1:2" x14ac:dyDescent="0.2">
      <c r="A2738" s="910">
        <f t="shared" si="106"/>
        <v>45451</v>
      </c>
      <c r="B2738" s="860" t="str">
        <f t="shared" si="105"/>
        <v>Year 8</v>
      </c>
    </row>
    <row r="2739" spans="1:2" x14ac:dyDescent="0.2">
      <c r="A2739" s="910">
        <f t="shared" si="106"/>
        <v>45452</v>
      </c>
      <c r="B2739" s="860" t="str">
        <f t="shared" si="105"/>
        <v>Year 8</v>
      </c>
    </row>
    <row r="2740" spans="1:2" x14ac:dyDescent="0.2">
      <c r="A2740" s="910">
        <f t="shared" si="106"/>
        <v>45453</v>
      </c>
      <c r="B2740" s="860" t="str">
        <f t="shared" si="105"/>
        <v>Year 8</v>
      </c>
    </row>
    <row r="2741" spans="1:2" x14ac:dyDescent="0.2">
      <c r="A2741" s="910">
        <f t="shared" si="106"/>
        <v>45454</v>
      </c>
      <c r="B2741" s="860" t="str">
        <f t="shared" si="105"/>
        <v>Year 8</v>
      </c>
    </row>
    <row r="2742" spans="1:2" x14ac:dyDescent="0.2">
      <c r="A2742" s="910">
        <f t="shared" si="106"/>
        <v>45455</v>
      </c>
      <c r="B2742" s="860" t="str">
        <f t="shared" si="105"/>
        <v>Year 8</v>
      </c>
    </row>
    <row r="2743" spans="1:2" x14ac:dyDescent="0.2">
      <c r="A2743" s="910">
        <f t="shared" si="106"/>
        <v>45456</v>
      </c>
      <c r="B2743" s="860" t="str">
        <f t="shared" si="105"/>
        <v>Year 8</v>
      </c>
    </row>
    <row r="2744" spans="1:2" x14ac:dyDescent="0.2">
      <c r="A2744" s="910">
        <f t="shared" si="106"/>
        <v>45457</v>
      </c>
      <c r="B2744" s="860" t="str">
        <f t="shared" si="105"/>
        <v>Year 8</v>
      </c>
    </row>
    <row r="2745" spans="1:2" x14ac:dyDescent="0.2">
      <c r="A2745" s="910">
        <f t="shared" si="106"/>
        <v>45458</v>
      </c>
      <c r="B2745" s="860" t="str">
        <f t="shared" si="105"/>
        <v>Year 8</v>
      </c>
    </row>
    <row r="2746" spans="1:2" x14ac:dyDescent="0.2">
      <c r="A2746" s="910">
        <f t="shared" si="106"/>
        <v>45459</v>
      </c>
      <c r="B2746" s="860" t="str">
        <f t="shared" si="105"/>
        <v>Year 8</v>
      </c>
    </row>
    <row r="2747" spans="1:2" x14ac:dyDescent="0.2">
      <c r="A2747" s="910">
        <f t="shared" si="106"/>
        <v>45460</v>
      </c>
      <c r="B2747" s="860" t="str">
        <f t="shared" si="105"/>
        <v>Year 8</v>
      </c>
    </row>
    <row r="2748" spans="1:2" x14ac:dyDescent="0.2">
      <c r="A2748" s="910">
        <f t="shared" si="106"/>
        <v>45461</v>
      </c>
      <c r="B2748" s="860" t="str">
        <f t="shared" si="105"/>
        <v>Year 8</v>
      </c>
    </row>
    <row r="2749" spans="1:2" x14ac:dyDescent="0.2">
      <c r="A2749" s="910">
        <f t="shared" si="106"/>
        <v>45462</v>
      </c>
      <c r="B2749" s="860" t="str">
        <f t="shared" si="105"/>
        <v>Year 8</v>
      </c>
    </row>
    <row r="2750" spans="1:2" x14ac:dyDescent="0.2">
      <c r="A2750" s="910">
        <f t="shared" si="106"/>
        <v>45463</v>
      </c>
      <c r="B2750" s="860" t="str">
        <f t="shared" si="105"/>
        <v>Year 8</v>
      </c>
    </row>
    <row r="2751" spans="1:2" x14ac:dyDescent="0.2">
      <c r="A2751" s="910">
        <f t="shared" si="106"/>
        <v>45464</v>
      </c>
      <c r="B2751" s="860" t="str">
        <f t="shared" si="105"/>
        <v>Year 8</v>
      </c>
    </row>
    <row r="2752" spans="1:2" x14ac:dyDescent="0.2">
      <c r="A2752" s="910">
        <f t="shared" si="106"/>
        <v>45465</v>
      </c>
      <c r="B2752" s="860" t="str">
        <f t="shared" si="105"/>
        <v>Year 8</v>
      </c>
    </row>
    <row r="2753" spans="1:2" x14ac:dyDescent="0.2">
      <c r="A2753" s="910">
        <f t="shared" si="106"/>
        <v>45466</v>
      </c>
      <c r="B2753" s="860" t="str">
        <f t="shared" si="105"/>
        <v>Year 8</v>
      </c>
    </row>
    <row r="2754" spans="1:2" x14ac:dyDescent="0.2">
      <c r="A2754" s="910">
        <f t="shared" si="106"/>
        <v>45467</v>
      </c>
      <c r="B2754" s="860" t="str">
        <f t="shared" si="105"/>
        <v>Year 8</v>
      </c>
    </row>
    <row r="2755" spans="1:2" x14ac:dyDescent="0.2">
      <c r="A2755" s="910">
        <f t="shared" si="106"/>
        <v>45468</v>
      </c>
      <c r="B2755" s="860" t="str">
        <f t="shared" si="105"/>
        <v>Year 8</v>
      </c>
    </row>
    <row r="2756" spans="1:2" x14ac:dyDescent="0.2">
      <c r="A2756" s="910">
        <f t="shared" si="106"/>
        <v>45469</v>
      </c>
      <c r="B2756" s="860" t="str">
        <f t="shared" si="105"/>
        <v>Year 8</v>
      </c>
    </row>
    <row r="2757" spans="1:2" x14ac:dyDescent="0.2">
      <c r="A2757" s="910">
        <f t="shared" si="106"/>
        <v>45470</v>
      </c>
      <c r="B2757" s="860" t="str">
        <f t="shared" si="105"/>
        <v>Year 8</v>
      </c>
    </row>
    <row r="2758" spans="1:2" x14ac:dyDescent="0.2">
      <c r="A2758" s="910">
        <f t="shared" si="106"/>
        <v>45471</v>
      </c>
      <c r="B2758" s="860" t="str">
        <f t="shared" si="105"/>
        <v>Year 8</v>
      </c>
    </row>
    <row r="2759" spans="1:2" x14ac:dyDescent="0.2">
      <c r="A2759" s="910">
        <f t="shared" si="106"/>
        <v>45472</v>
      </c>
      <c r="B2759" s="860" t="str">
        <f t="shared" si="105"/>
        <v>Year 8</v>
      </c>
    </row>
    <row r="2760" spans="1:2" x14ac:dyDescent="0.2">
      <c r="A2760" s="910">
        <f t="shared" si="106"/>
        <v>45473</v>
      </c>
      <c r="B2760" s="860" t="str">
        <f t="shared" si="105"/>
        <v>Year 8</v>
      </c>
    </row>
    <row r="2761" spans="1:2" x14ac:dyDescent="0.2">
      <c r="A2761" s="910">
        <f t="shared" si="106"/>
        <v>45474</v>
      </c>
      <c r="B2761" s="860" t="str">
        <f t="shared" si="105"/>
        <v>Year 8</v>
      </c>
    </row>
    <row r="2762" spans="1:2" x14ac:dyDescent="0.2">
      <c r="A2762" s="910">
        <f t="shared" si="106"/>
        <v>45475</v>
      </c>
      <c r="B2762" s="860" t="str">
        <f t="shared" si="105"/>
        <v>Year 8</v>
      </c>
    </row>
    <row r="2763" spans="1:2" x14ac:dyDescent="0.2">
      <c r="A2763" s="910">
        <f t="shared" si="106"/>
        <v>45476</v>
      </c>
      <c r="B2763" s="860" t="str">
        <f t="shared" si="105"/>
        <v>Year 8</v>
      </c>
    </row>
    <row r="2764" spans="1:2" x14ac:dyDescent="0.2">
      <c r="A2764" s="910">
        <f t="shared" si="106"/>
        <v>45477</v>
      </c>
      <c r="B2764" s="860" t="str">
        <f t="shared" si="105"/>
        <v>Year 8</v>
      </c>
    </row>
    <row r="2765" spans="1:2" x14ac:dyDescent="0.2">
      <c r="A2765" s="910">
        <f t="shared" si="106"/>
        <v>45478</v>
      </c>
      <c r="B2765" s="860" t="str">
        <f t="shared" si="105"/>
        <v>Year 8</v>
      </c>
    </row>
    <row r="2766" spans="1:2" x14ac:dyDescent="0.2">
      <c r="A2766" s="910">
        <f t="shared" si="106"/>
        <v>45479</v>
      </c>
      <c r="B2766" s="860" t="str">
        <f t="shared" si="105"/>
        <v>Year 8</v>
      </c>
    </row>
    <row r="2767" spans="1:2" x14ac:dyDescent="0.2">
      <c r="A2767" s="910">
        <f t="shared" si="106"/>
        <v>45480</v>
      </c>
      <c r="B2767" s="860" t="str">
        <f t="shared" si="105"/>
        <v>Year 8</v>
      </c>
    </row>
    <row r="2768" spans="1:2" x14ac:dyDescent="0.2">
      <c r="A2768" s="910">
        <f t="shared" si="106"/>
        <v>45481</v>
      </c>
      <c r="B2768" s="860" t="str">
        <f t="shared" si="105"/>
        <v>Year 8</v>
      </c>
    </row>
    <row r="2769" spans="1:2" x14ac:dyDescent="0.2">
      <c r="A2769" s="910">
        <f t="shared" si="106"/>
        <v>45482</v>
      </c>
      <c r="B2769" s="860" t="str">
        <f t="shared" si="105"/>
        <v>Year 8</v>
      </c>
    </row>
    <row r="2770" spans="1:2" x14ac:dyDescent="0.2">
      <c r="A2770" s="910">
        <f t="shared" si="106"/>
        <v>45483</v>
      </c>
      <c r="B2770" s="860" t="str">
        <f t="shared" si="105"/>
        <v>Year 8</v>
      </c>
    </row>
    <row r="2771" spans="1:2" x14ac:dyDescent="0.2">
      <c r="A2771" s="910">
        <f t="shared" si="106"/>
        <v>45484</v>
      </c>
      <c r="B2771" s="860" t="str">
        <f t="shared" si="105"/>
        <v>Year 8</v>
      </c>
    </row>
    <row r="2772" spans="1:2" x14ac:dyDescent="0.2">
      <c r="A2772" s="910">
        <f t="shared" si="106"/>
        <v>45485</v>
      </c>
      <c r="B2772" s="860" t="str">
        <f t="shared" si="105"/>
        <v>Year 8</v>
      </c>
    </row>
    <row r="2773" spans="1:2" x14ac:dyDescent="0.2">
      <c r="A2773" s="910">
        <f t="shared" si="106"/>
        <v>45486</v>
      </c>
      <c r="B2773" s="860" t="str">
        <f t="shared" si="105"/>
        <v>Year 8</v>
      </c>
    </row>
    <row r="2774" spans="1:2" x14ac:dyDescent="0.2">
      <c r="A2774" s="910">
        <f t="shared" si="106"/>
        <v>45487</v>
      </c>
      <c r="B2774" s="860" t="str">
        <f t="shared" si="105"/>
        <v>Year 8</v>
      </c>
    </row>
    <row r="2775" spans="1:2" x14ac:dyDescent="0.2">
      <c r="A2775" s="910">
        <f t="shared" si="106"/>
        <v>45488</v>
      </c>
      <c r="B2775" s="860" t="str">
        <f t="shared" si="105"/>
        <v>Year 8</v>
      </c>
    </row>
    <row r="2776" spans="1:2" x14ac:dyDescent="0.2">
      <c r="A2776" s="910">
        <f t="shared" si="106"/>
        <v>45489</v>
      </c>
      <c r="B2776" s="860" t="str">
        <f t="shared" ref="B2776:B2839" si="107">IF(AND(DAY(A2776)=DAY($B$8),MONTH(A2776)=MONTH($B$8),YEAR(A2776)-YEAR($B$8)&gt;-1),CONCATENATE("Year ",YEAR(A2776)-YEAR($B$8)+1),B2775)</f>
        <v>Year 8</v>
      </c>
    </row>
    <row r="2777" spans="1:2" x14ac:dyDescent="0.2">
      <c r="A2777" s="910">
        <f t="shared" ref="A2777:A2840" si="108">A2776+1</f>
        <v>45490</v>
      </c>
      <c r="B2777" s="860" t="str">
        <f t="shared" si="107"/>
        <v>Year 8</v>
      </c>
    </row>
    <row r="2778" spans="1:2" x14ac:dyDescent="0.2">
      <c r="A2778" s="910">
        <f t="shared" si="108"/>
        <v>45491</v>
      </c>
      <c r="B2778" s="860" t="str">
        <f t="shared" si="107"/>
        <v>Year 8</v>
      </c>
    </row>
    <row r="2779" spans="1:2" x14ac:dyDescent="0.2">
      <c r="A2779" s="910">
        <f t="shared" si="108"/>
        <v>45492</v>
      </c>
      <c r="B2779" s="860" t="str">
        <f t="shared" si="107"/>
        <v>Year 8</v>
      </c>
    </row>
    <row r="2780" spans="1:2" x14ac:dyDescent="0.2">
      <c r="A2780" s="910">
        <f t="shared" si="108"/>
        <v>45493</v>
      </c>
      <c r="B2780" s="860" t="str">
        <f t="shared" si="107"/>
        <v>Year 8</v>
      </c>
    </row>
    <row r="2781" spans="1:2" x14ac:dyDescent="0.2">
      <c r="A2781" s="910">
        <f t="shared" si="108"/>
        <v>45494</v>
      </c>
      <c r="B2781" s="860" t="str">
        <f t="shared" si="107"/>
        <v>Year 8</v>
      </c>
    </row>
    <row r="2782" spans="1:2" x14ac:dyDescent="0.2">
      <c r="A2782" s="910">
        <f t="shared" si="108"/>
        <v>45495</v>
      </c>
      <c r="B2782" s="860" t="str">
        <f t="shared" si="107"/>
        <v>Year 8</v>
      </c>
    </row>
    <row r="2783" spans="1:2" x14ac:dyDescent="0.2">
      <c r="A2783" s="910">
        <f t="shared" si="108"/>
        <v>45496</v>
      </c>
      <c r="B2783" s="860" t="str">
        <f t="shared" si="107"/>
        <v>Year 8</v>
      </c>
    </row>
    <row r="2784" spans="1:2" x14ac:dyDescent="0.2">
      <c r="A2784" s="910">
        <f t="shared" si="108"/>
        <v>45497</v>
      </c>
      <c r="B2784" s="860" t="str">
        <f t="shared" si="107"/>
        <v>Year 8</v>
      </c>
    </row>
    <row r="2785" spans="1:2" x14ac:dyDescent="0.2">
      <c r="A2785" s="910">
        <f t="shared" si="108"/>
        <v>45498</v>
      </c>
      <c r="B2785" s="860" t="str">
        <f t="shared" si="107"/>
        <v>Year 8</v>
      </c>
    </row>
    <row r="2786" spans="1:2" x14ac:dyDescent="0.2">
      <c r="A2786" s="910">
        <f t="shared" si="108"/>
        <v>45499</v>
      </c>
      <c r="B2786" s="860" t="str">
        <f t="shared" si="107"/>
        <v>Year 8</v>
      </c>
    </row>
    <row r="2787" spans="1:2" x14ac:dyDescent="0.2">
      <c r="A2787" s="910">
        <f t="shared" si="108"/>
        <v>45500</v>
      </c>
      <c r="B2787" s="860" t="str">
        <f t="shared" si="107"/>
        <v>Year 8</v>
      </c>
    </row>
    <row r="2788" spans="1:2" x14ac:dyDescent="0.2">
      <c r="A2788" s="910">
        <f t="shared" si="108"/>
        <v>45501</v>
      </c>
      <c r="B2788" s="860" t="str">
        <f t="shared" si="107"/>
        <v>Year 8</v>
      </c>
    </row>
    <row r="2789" spans="1:2" x14ac:dyDescent="0.2">
      <c r="A2789" s="910">
        <f t="shared" si="108"/>
        <v>45502</v>
      </c>
      <c r="B2789" s="860" t="str">
        <f t="shared" si="107"/>
        <v>Year 8</v>
      </c>
    </row>
    <row r="2790" spans="1:2" x14ac:dyDescent="0.2">
      <c r="A2790" s="910">
        <f t="shared" si="108"/>
        <v>45503</v>
      </c>
      <c r="B2790" s="860" t="str">
        <f t="shared" si="107"/>
        <v>Year 8</v>
      </c>
    </row>
    <row r="2791" spans="1:2" x14ac:dyDescent="0.2">
      <c r="A2791" s="910">
        <f t="shared" si="108"/>
        <v>45504</v>
      </c>
      <c r="B2791" s="860" t="str">
        <f t="shared" si="107"/>
        <v>Year 8</v>
      </c>
    </row>
    <row r="2792" spans="1:2" x14ac:dyDescent="0.2">
      <c r="A2792" s="910">
        <f t="shared" si="108"/>
        <v>45505</v>
      </c>
      <c r="B2792" s="860" t="str">
        <f t="shared" si="107"/>
        <v>Year 8</v>
      </c>
    </row>
    <row r="2793" spans="1:2" x14ac:dyDescent="0.2">
      <c r="A2793" s="910">
        <f t="shared" si="108"/>
        <v>45506</v>
      </c>
      <c r="B2793" s="860" t="str">
        <f t="shared" si="107"/>
        <v>Year 8</v>
      </c>
    </row>
    <row r="2794" spans="1:2" x14ac:dyDescent="0.2">
      <c r="A2794" s="910">
        <f t="shared" si="108"/>
        <v>45507</v>
      </c>
      <c r="B2794" s="860" t="str">
        <f t="shared" si="107"/>
        <v>Year 8</v>
      </c>
    </row>
    <row r="2795" spans="1:2" x14ac:dyDescent="0.2">
      <c r="A2795" s="910">
        <f t="shared" si="108"/>
        <v>45508</v>
      </c>
      <c r="B2795" s="860" t="str">
        <f t="shared" si="107"/>
        <v>Year 8</v>
      </c>
    </row>
    <row r="2796" spans="1:2" x14ac:dyDescent="0.2">
      <c r="A2796" s="910">
        <f t="shared" si="108"/>
        <v>45509</v>
      </c>
      <c r="B2796" s="860" t="str">
        <f t="shared" si="107"/>
        <v>Year 8</v>
      </c>
    </row>
    <row r="2797" spans="1:2" x14ac:dyDescent="0.2">
      <c r="A2797" s="910">
        <f t="shared" si="108"/>
        <v>45510</v>
      </c>
      <c r="B2797" s="860" t="str">
        <f t="shared" si="107"/>
        <v>Year 8</v>
      </c>
    </row>
    <row r="2798" spans="1:2" x14ac:dyDescent="0.2">
      <c r="A2798" s="910">
        <f t="shared" si="108"/>
        <v>45511</v>
      </c>
      <c r="B2798" s="860" t="str">
        <f t="shared" si="107"/>
        <v>Year 8</v>
      </c>
    </row>
    <row r="2799" spans="1:2" x14ac:dyDescent="0.2">
      <c r="A2799" s="910">
        <f t="shared" si="108"/>
        <v>45512</v>
      </c>
      <c r="B2799" s="860" t="str">
        <f t="shared" si="107"/>
        <v>Year 8</v>
      </c>
    </row>
    <row r="2800" spans="1:2" x14ac:dyDescent="0.2">
      <c r="A2800" s="910">
        <f t="shared" si="108"/>
        <v>45513</v>
      </c>
      <c r="B2800" s="860" t="str">
        <f t="shared" si="107"/>
        <v>Year 8</v>
      </c>
    </row>
    <row r="2801" spans="1:2" x14ac:dyDescent="0.2">
      <c r="A2801" s="910">
        <f t="shared" si="108"/>
        <v>45514</v>
      </c>
      <c r="B2801" s="860" t="str">
        <f t="shared" si="107"/>
        <v>Year 8</v>
      </c>
    </row>
    <row r="2802" spans="1:2" x14ac:dyDescent="0.2">
      <c r="A2802" s="910">
        <f t="shared" si="108"/>
        <v>45515</v>
      </c>
      <c r="B2802" s="860" t="str">
        <f t="shared" si="107"/>
        <v>Year 8</v>
      </c>
    </row>
    <row r="2803" spans="1:2" x14ac:dyDescent="0.2">
      <c r="A2803" s="910">
        <f t="shared" si="108"/>
        <v>45516</v>
      </c>
      <c r="B2803" s="860" t="str">
        <f t="shared" si="107"/>
        <v>Year 8</v>
      </c>
    </row>
    <row r="2804" spans="1:2" x14ac:dyDescent="0.2">
      <c r="A2804" s="910">
        <f t="shared" si="108"/>
        <v>45517</v>
      </c>
      <c r="B2804" s="860" t="str">
        <f t="shared" si="107"/>
        <v>Year 8</v>
      </c>
    </row>
    <row r="2805" spans="1:2" x14ac:dyDescent="0.2">
      <c r="A2805" s="910">
        <f t="shared" si="108"/>
        <v>45518</v>
      </c>
      <c r="B2805" s="860" t="str">
        <f t="shared" si="107"/>
        <v>Year 8</v>
      </c>
    </row>
    <row r="2806" spans="1:2" x14ac:dyDescent="0.2">
      <c r="A2806" s="910">
        <f t="shared" si="108"/>
        <v>45519</v>
      </c>
      <c r="B2806" s="860" t="str">
        <f t="shared" si="107"/>
        <v>Year 8</v>
      </c>
    </row>
    <row r="2807" spans="1:2" x14ac:dyDescent="0.2">
      <c r="A2807" s="910">
        <f t="shared" si="108"/>
        <v>45520</v>
      </c>
      <c r="B2807" s="860" t="str">
        <f t="shared" si="107"/>
        <v>Year 8</v>
      </c>
    </row>
    <row r="2808" spans="1:2" x14ac:dyDescent="0.2">
      <c r="A2808" s="910">
        <f t="shared" si="108"/>
        <v>45521</v>
      </c>
      <c r="B2808" s="860" t="str">
        <f t="shared" si="107"/>
        <v>Year 8</v>
      </c>
    </row>
    <row r="2809" spans="1:2" x14ac:dyDescent="0.2">
      <c r="A2809" s="910">
        <f t="shared" si="108"/>
        <v>45522</v>
      </c>
      <c r="B2809" s="860" t="str">
        <f t="shared" si="107"/>
        <v>Year 8</v>
      </c>
    </row>
    <row r="2810" spans="1:2" x14ac:dyDescent="0.2">
      <c r="A2810" s="910">
        <f t="shared" si="108"/>
        <v>45523</v>
      </c>
      <c r="B2810" s="860" t="str">
        <f t="shared" si="107"/>
        <v>Year 8</v>
      </c>
    </row>
    <row r="2811" spans="1:2" x14ac:dyDescent="0.2">
      <c r="A2811" s="910">
        <f t="shared" si="108"/>
        <v>45524</v>
      </c>
      <c r="B2811" s="860" t="str">
        <f t="shared" si="107"/>
        <v>Year 8</v>
      </c>
    </row>
    <row r="2812" spans="1:2" x14ac:dyDescent="0.2">
      <c r="A2812" s="910">
        <f t="shared" si="108"/>
        <v>45525</v>
      </c>
      <c r="B2812" s="860" t="str">
        <f t="shared" si="107"/>
        <v>Year 8</v>
      </c>
    </row>
    <row r="2813" spans="1:2" x14ac:dyDescent="0.2">
      <c r="A2813" s="910">
        <f t="shared" si="108"/>
        <v>45526</v>
      </c>
      <c r="B2813" s="860" t="str">
        <f t="shared" si="107"/>
        <v>Year 8</v>
      </c>
    </row>
    <row r="2814" spans="1:2" x14ac:dyDescent="0.2">
      <c r="A2814" s="910">
        <f t="shared" si="108"/>
        <v>45527</v>
      </c>
      <c r="B2814" s="860" t="str">
        <f t="shared" si="107"/>
        <v>Year 8</v>
      </c>
    </row>
    <row r="2815" spans="1:2" x14ac:dyDescent="0.2">
      <c r="A2815" s="910">
        <f t="shared" si="108"/>
        <v>45528</v>
      </c>
      <c r="B2815" s="860" t="str">
        <f t="shared" si="107"/>
        <v>Year 8</v>
      </c>
    </row>
    <row r="2816" spans="1:2" x14ac:dyDescent="0.2">
      <c r="A2816" s="910">
        <f t="shared" si="108"/>
        <v>45529</v>
      </c>
      <c r="B2816" s="860" t="str">
        <f t="shared" si="107"/>
        <v>Year 8</v>
      </c>
    </row>
    <row r="2817" spans="1:2" x14ac:dyDescent="0.2">
      <c r="A2817" s="910">
        <f t="shared" si="108"/>
        <v>45530</v>
      </c>
      <c r="B2817" s="860" t="str">
        <f t="shared" si="107"/>
        <v>Year 8</v>
      </c>
    </row>
    <row r="2818" spans="1:2" x14ac:dyDescent="0.2">
      <c r="A2818" s="910">
        <f t="shared" si="108"/>
        <v>45531</v>
      </c>
      <c r="B2818" s="860" t="str">
        <f t="shared" si="107"/>
        <v>Year 8</v>
      </c>
    </row>
    <row r="2819" spans="1:2" x14ac:dyDescent="0.2">
      <c r="A2819" s="910">
        <f t="shared" si="108"/>
        <v>45532</v>
      </c>
      <c r="B2819" s="860" t="str">
        <f t="shared" si="107"/>
        <v>Year 8</v>
      </c>
    </row>
    <row r="2820" spans="1:2" x14ac:dyDescent="0.2">
      <c r="A2820" s="910">
        <f t="shared" si="108"/>
        <v>45533</v>
      </c>
      <c r="B2820" s="860" t="str">
        <f t="shared" si="107"/>
        <v>Year 8</v>
      </c>
    </row>
    <row r="2821" spans="1:2" x14ac:dyDescent="0.2">
      <c r="A2821" s="910">
        <f t="shared" si="108"/>
        <v>45534</v>
      </c>
      <c r="B2821" s="860" t="str">
        <f t="shared" si="107"/>
        <v>Year 8</v>
      </c>
    </row>
    <row r="2822" spans="1:2" x14ac:dyDescent="0.2">
      <c r="A2822" s="910">
        <f t="shared" si="108"/>
        <v>45535</v>
      </c>
      <c r="B2822" s="860" t="str">
        <f t="shared" si="107"/>
        <v>Year 8</v>
      </c>
    </row>
    <row r="2823" spans="1:2" x14ac:dyDescent="0.2">
      <c r="A2823" s="910">
        <f t="shared" si="108"/>
        <v>45536</v>
      </c>
      <c r="B2823" s="860" t="str">
        <f t="shared" si="107"/>
        <v>Year 8</v>
      </c>
    </row>
    <row r="2824" spans="1:2" x14ac:dyDescent="0.2">
      <c r="A2824" s="910">
        <f t="shared" si="108"/>
        <v>45537</v>
      </c>
      <c r="B2824" s="860" t="str">
        <f t="shared" si="107"/>
        <v>Year 8</v>
      </c>
    </row>
    <row r="2825" spans="1:2" x14ac:dyDescent="0.2">
      <c r="A2825" s="910">
        <f t="shared" si="108"/>
        <v>45538</v>
      </c>
      <c r="B2825" s="860" t="str">
        <f t="shared" si="107"/>
        <v>Year 8</v>
      </c>
    </row>
    <row r="2826" spans="1:2" x14ac:dyDescent="0.2">
      <c r="A2826" s="910">
        <f t="shared" si="108"/>
        <v>45539</v>
      </c>
      <c r="B2826" s="860" t="str">
        <f t="shared" si="107"/>
        <v>Year 8</v>
      </c>
    </row>
    <row r="2827" spans="1:2" x14ac:dyDescent="0.2">
      <c r="A2827" s="910">
        <f t="shared" si="108"/>
        <v>45540</v>
      </c>
      <c r="B2827" s="860" t="str">
        <f t="shared" si="107"/>
        <v>Year 8</v>
      </c>
    </row>
    <row r="2828" spans="1:2" x14ac:dyDescent="0.2">
      <c r="A2828" s="910">
        <f t="shared" si="108"/>
        <v>45541</v>
      </c>
      <c r="B2828" s="860" t="str">
        <f t="shared" si="107"/>
        <v>Year 8</v>
      </c>
    </row>
    <row r="2829" spans="1:2" x14ac:dyDescent="0.2">
      <c r="A2829" s="910">
        <f t="shared" si="108"/>
        <v>45542</v>
      </c>
      <c r="B2829" s="860" t="str">
        <f t="shared" si="107"/>
        <v>Year 8</v>
      </c>
    </row>
    <row r="2830" spans="1:2" x14ac:dyDescent="0.2">
      <c r="A2830" s="910">
        <f t="shared" si="108"/>
        <v>45543</v>
      </c>
      <c r="B2830" s="860" t="str">
        <f t="shared" si="107"/>
        <v>Year 8</v>
      </c>
    </row>
    <row r="2831" spans="1:2" x14ac:dyDescent="0.2">
      <c r="A2831" s="910">
        <f t="shared" si="108"/>
        <v>45544</v>
      </c>
      <c r="B2831" s="860" t="str">
        <f t="shared" si="107"/>
        <v>Year 8</v>
      </c>
    </row>
    <row r="2832" spans="1:2" x14ac:dyDescent="0.2">
      <c r="A2832" s="910">
        <f t="shared" si="108"/>
        <v>45545</v>
      </c>
      <c r="B2832" s="860" t="str">
        <f t="shared" si="107"/>
        <v>Year 8</v>
      </c>
    </row>
    <row r="2833" spans="1:2" x14ac:dyDescent="0.2">
      <c r="A2833" s="910">
        <f t="shared" si="108"/>
        <v>45546</v>
      </c>
      <c r="B2833" s="860" t="str">
        <f t="shared" si="107"/>
        <v>Year 8</v>
      </c>
    </row>
    <row r="2834" spans="1:2" x14ac:dyDescent="0.2">
      <c r="A2834" s="910">
        <f t="shared" si="108"/>
        <v>45547</v>
      </c>
      <c r="B2834" s="860" t="str">
        <f t="shared" si="107"/>
        <v>Year 8</v>
      </c>
    </row>
    <row r="2835" spans="1:2" x14ac:dyDescent="0.2">
      <c r="A2835" s="910">
        <f t="shared" si="108"/>
        <v>45548</v>
      </c>
      <c r="B2835" s="860" t="str">
        <f t="shared" si="107"/>
        <v>Year 8</v>
      </c>
    </row>
    <row r="2836" spans="1:2" x14ac:dyDescent="0.2">
      <c r="A2836" s="910">
        <f t="shared" si="108"/>
        <v>45549</v>
      </c>
      <c r="B2836" s="860" t="str">
        <f t="shared" si="107"/>
        <v>Year 8</v>
      </c>
    </row>
    <row r="2837" spans="1:2" x14ac:dyDescent="0.2">
      <c r="A2837" s="910">
        <f t="shared" si="108"/>
        <v>45550</v>
      </c>
      <c r="B2837" s="860" t="str">
        <f t="shared" si="107"/>
        <v>Year 8</v>
      </c>
    </row>
    <row r="2838" spans="1:2" x14ac:dyDescent="0.2">
      <c r="A2838" s="910">
        <f t="shared" si="108"/>
        <v>45551</v>
      </c>
      <c r="B2838" s="860" t="str">
        <f t="shared" si="107"/>
        <v>Year 8</v>
      </c>
    </row>
    <row r="2839" spans="1:2" x14ac:dyDescent="0.2">
      <c r="A2839" s="910">
        <f t="shared" si="108"/>
        <v>45552</v>
      </c>
      <c r="B2839" s="860" t="str">
        <f t="shared" si="107"/>
        <v>Year 8</v>
      </c>
    </row>
    <row r="2840" spans="1:2" x14ac:dyDescent="0.2">
      <c r="A2840" s="910">
        <f t="shared" si="108"/>
        <v>45553</v>
      </c>
      <c r="B2840" s="860" t="str">
        <f t="shared" ref="B2840:B2903" si="109">IF(AND(DAY(A2840)=DAY($B$8),MONTH(A2840)=MONTH($B$8),YEAR(A2840)-YEAR($B$8)&gt;-1),CONCATENATE("Year ",YEAR(A2840)-YEAR($B$8)+1),B2839)</f>
        <v>Year 8</v>
      </c>
    </row>
    <row r="2841" spans="1:2" x14ac:dyDescent="0.2">
      <c r="A2841" s="910">
        <f t="shared" ref="A2841:A2904" si="110">A2840+1</f>
        <v>45554</v>
      </c>
      <c r="B2841" s="860" t="str">
        <f t="shared" si="109"/>
        <v>Year 8</v>
      </c>
    </row>
    <row r="2842" spans="1:2" x14ac:dyDescent="0.2">
      <c r="A2842" s="910">
        <f t="shared" si="110"/>
        <v>45555</v>
      </c>
      <c r="B2842" s="860" t="str">
        <f t="shared" si="109"/>
        <v>Year 8</v>
      </c>
    </row>
    <row r="2843" spans="1:2" x14ac:dyDescent="0.2">
      <c r="A2843" s="910">
        <f t="shared" si="110"/>
        <v>45556</v>
      </c>
      <c r="B2843" s="860" t="str">
        <f t="shared" si="109"/>
        <v>Year 8</v>
      </c>
    </row>
    <row r="2844" spans="1:2" x14ac:dyDescent="0.2">
      <c r="A2844" s="910">
        <f t="shared" si="110"/>
        <v>45557</v>
      </c>
      <c r="B2844" s="860" t="str">
        <f t="shared" si="109"/>
        <v>Year 8</v>
      </c>
    </row>
    <row r="2845" spans="1:2" x14ac:dyDescent="0.2">
      <c r="A2845" s="910">
        <f t="shared" si="110"/>
        <v>45558</v>
      </c>
      <c r="B2845" s="860" t="str">
        <f t="shared" si="109"/>
        <v>Year 8</v>
      </c>
    </row>
    <row r="2846" spans="1:2" x14ac:dyDescent="0.2">
      <c r="A2846" s="910">
        <f t="shared" si="110"/>
        <v>45559</v>
      </c>
      <c r="B2846" s="860" t="str">
        <f t="shared" si="109"/>
        <v>Year 8</v>
      </c>
    </row>
    <row r="2847" spans="1:2" x14ac:dyDescent="0.2">
      <c r="A2847" s="910">
        <f t="shared" si="110"/>
        <v>45560</v>
      </c>
      <c r="B2847" s="860" t="str">
        <f t="shared" si="109"/>
        <v>Year 8</v>
      </c>
    </row>
    <row r="2848" spans="1:2" x14ac:dyDescent="0.2">
      <c r="A2848" s="910">
        <f t="shared" si="110"/>
        <v>45561</v>
      </c>
      <c r="B2848" s="860" t="str">
        <f t="shared" si="109"/>
        <v>Year 8</v>
      </c>
    </row>
    <row r="2849" spans="1:2" x14ac:dyDescent="0.2">
      <c r="A2849" s="910">
        <f t="shared" si="110"/>
        <v>45562</v>
      </c>
      <c r="B2849" s="860" t="str">
        <f t="shared" si="109"/>
        <v>Year 8</v>
      </c>
    </row>
    <row r="2850" spans="1:2" x14ac:dyDescent="0.2">
      <c r="A2850" s="910">
        <f t="shared" si="110"/>
        <v>45563</v>
      </c>
      <c r="B2850" s="860" t="str">
        <f t="shared" si="109"/>
        <v>Year 8</v>
      </c>
    </row>
    <row r="2851" spans="1:2" x14ac:dyDescent="0.2">
      <c r="A2851" s="910">
        <f t="shared" si="110"/>
        <v>45564</v>
      </c>
      <c r="B2851" s="860" t="str">
        <f t="shared" si="109"/>
        <v>Year 8</v>
      </c>
    </row>
    <row r="2852" spans="1:2" x14ac:dyDescent="0.2">
      <c r="A2852" s="910">
        <f t="shared" si="110"/>
        <v>45565</v>
      </c>
      <c r="B2852" s="860" t="str">
        <f t="shared" si="109"/>
        <v>Year 8</v>
      </c>
    </row>
    <row r="2853" spans="1:2" x14ac:dyDescent="0.2">
      <c r="A2853" s="910">
        <f t="shared" si="110"/>
        <v>45566</v>
      </c>
      <c r="B2853" s="860" t="str">
        <f t="shared" si="109"/>
        <v>Year 8</v>
      </c>
    </row>
    <row r="2854" spans="1:2" x14ac:dyDescent="0.2">
      <c r="A2854" s="910">
        <f t="shared" si="110"/>
        <v>45567</v>
      </c>
      <c r="B2854" s="860" t="str">
        <f t="shared" si="109"/>
        <v>Year 8</v>
      </c>
    </row>
    <row r="2855" spans="1:2" x14ac:dyDescent="0.2">
      <c r="A2855" s="910">
        <f t="shared" si="110"/>
        <v>45568</v>
      </c>
      <c r="B2855" s="860" t="str">
        <f t="shared" si="109"/>
        <v>Year 8</v>
      </c>
    </row>
    <row r="2856" spans="1:2" x14ac:dyDescent="0.2">
      <c r="A2856" s="910">
        <f t="shared" si="110"/>
        <v>45569</v>
      </c>
      <c r="B2856" s="860" t="str">
        <f t="shared" si="109"/>
        <v>Year 8</v>
      </c>
    </row>
    <row r="2857" spans="1:2" x14ac:dyDescent="0.2">
      <c r="A2857" s="910">
        <f t="shared" si="110"/>
        <v>45570</v>
      </c>
      <c r="B2857" s="860" t="str">
        <f t="shared" si="109"/>
        <v>Year 8</v>
      </c>
    </row>
    <row r="2858" spans="1:2" x14ac:dyDescent="0.2">
      <c r="A2858" s="910">
        <f t="shared" si="110"/>
        <v>45571</v>
      </c>
      <c r="B2858" s="860" t="str">
        <f t="shared" si="109"/>
        <v>Year 8</v>
      </c>
    </row>
    <row r="2859" spans="1:2" x14ac:dyDescent="0.2">
      <c r="A2859" s="910">
        <f t="shared" si="110"/>
        <v>45572</v>
      </c>
      <c r="B2859" s="860" t="str">
        <f t="shared" si="109"/>
        <v>Year 8</v>
      </c>
    </row>
    <row r="2860" spans="1:2" x14ac:dyDescent="0.2">
      <c r="A2860" s="910">
        <f t="shared" si="110"/>
        <v>45573</v>
      </c>
      <c r="B2860" s="860" t="str">
        <f t="shared" si="109"/>
        <v>Year 8</v>
      </c>
    </row>
    <row r="2861" spans="1:2" x14ac:dyDescent="0.2">
      <c r="A2861" s="910">
        <f t="shared" si="110"/>
        <v>45574</v>
      </c>
      <c r="B2861" s="860" t="str">
        <f t="shared" si="109"/>
        <v>Year 8</v>
      </c>
    </row>
    <row r="2862" spans="1:2" x14ac:dyDescent="0.2">
      <c r="A2862" s="910">
        <f t="shared" si="110"/>
        <v>45575</v>
      </c>
      <c r="B2862" s="860" t="str">
        <f t="shared" si="109"/>
        <v>Year 8</v>
      </c>
    </row>
    <row r="2863" spans="1:2" x14ac:dyDescent="0.2">
      <c r="A2863" s="910">
        <f t="shared" si="110"/>
        <v>45576</v>
      </c>
      <c r="B2863" s="860" t="str">
        <f t="shared" si="109"/>
        <v>Year 8</v>
      </c>
    </row>
    <row r="2864" spans="1:2" x14ac:dyDescent="0.2">
      <c r="A2864" s="910">
        <f t="shared" si="110"/>
        <v>45577</v>
      </c>
      <c r="B2864" s="860" t="str">
        <f t="shared" si="109"/>
        <v>Year 8</v>
      </c>
    </row>
    <row r="2865" spans="1:2" x14ac:dyDescent="0.2">
      <c r="A2865" s="910">
        <f t="shared" si="110"/>
        <v>45578</v>
      </c>
      <c r="B2865" s="860" t="str">
        <f t="shared" si="109"/>
        <v>Year 8</v>
      </c>
    </row>
    <row r="2866" spans="1:2" x14ac:dyDescent="0.2">
      <c r="A2866" s="910">
        <f t="shared" si="110"/>
        <v>45579</v>
      </c>
      <c r="B2866" s="860" t="str">
        <f t="shared" si="109"/>
        <v>Year 8</v>
      </c>
    </row>
    <row r="2867" spans="1:2" x14ac:dyDescent="0.2">
      <c r="A2867" s="910">
        <f t="shared" si="110"/>
        <v>45580</v>
      </c>
      <c r="B2867" s="860" t="str">
        <f t="shared" si="109"/>
        <v>Year 8</v>
      </c>
    </row>
    <row r="2868" spans="1:2" x14ac:dyDescent="0.2">
      <c r="A2868" s="910">
        <f t="shared" si="110"/>
        <v>45581</v>
      </c>
      <c r="B2868" s="860" t="str">
        <f t="shared" si="109"/>
        <v>Year 8</v>
      </c>
    </row>
    <row r="2869" spans="1:2" x14ac:dyDescent="0.2">
      <c r="A2869" s="910">
        <f t="shared" si="110"/>
        <v>45582</v>
      </c>
      <c r="B2869" s="860" t="str">
        <f t="shared" si="109"/>
        <v>Year 8</v>
      </c>
    </row>
    <row r="2870" spans="1:2" x14ac:dyDescent="0.2">
      <c r="A2870" s="910">
        <f t="shared" si="110"/>
        <v>45583</v>
      </c>
      <c r="B2870" s="860" t="str">
        <f t="shared" si="109"/>
        <v>Year 8</v>
      </c>
    </row>
    <row r="2871" spans="1:2" x14ac:dyDescent="0.2">
      <c r="A2871" s="910">
        <f t="shared" si="110"/>
        <v>45584</v>
      </c>
      <c r="B2871" s="860" t="str">
        <f t="shared" si="109"/>
        <v>Year 8</v>
      </c>
    </row>
    <row r="2872" spans="1:2" x14ac:dyDescent="0.2">
      <c r="A2872" s="910">
        <f t="shared" si="110"/>
        <v>45585</v>
      </c>
      <c r="B2872" s="860" t="str">
        <f t="shared" si="109"/>
        <v>Year 8</v>
      </c>
    </row>
    <row r="2873" spans="1:2" x14ac:dyDescent="0.2">
      <c r="A2873" s="910">
        <f t="shared" si="110"/>
        <v>45586</v>
      </c>
      <c r="B2873" s="860" t="str">
        <f t="shared" si="109"/>
        <v>Year 8</v>
      </c>
    </row>
    <row r="2874" spans="1:2" x14ac:dyDescent="0.2">
      <c r="A2874" s="910">
        <f t="shared" si="110"/>
        <v>45587</v>
      </c>
      <c r="B2874" s="860" t="str">
        <f t="shared" si="109"/>
        <v>Year 8</v>
      </c>
    </row>
    <row r="2875" spans="1:2" x14ac:dyDescent="0.2">
      <c r="A2875" s="910">
        <f t="shared" si="110"/>
        <v>45588</v>
      </c>
      <c r="B2875" s="860" t="str">
        <f t="shared" si="109"/>
        <v>Year 8</v>
      </c>
    </row>
    <row r="2876" spans="1:2" x14ac:dyDescent="0.2">
      <c r="A2876" s="910">
        <f t="shared" si="110"/>
        <v>45589</v>
      </c>
      <c r="B2876" s="860" t="str">
        <f t="shared" si="109"/>
        <v>Year 8</v>
      </c>
    </row>
    <row r="2877" spans="1:2" x14ac:dyDescent="0.2">
      <c r="A2877" s="910">
        <f t="shared" si="110"/>
        <v>45590</v>
      </c>
      <c r="B2877" s="860" t="str">
        <f t="shared" si="109"/>
        <v>Year 8</v>
      </c>
    </row>
    <row r="2878" spans="1:2" x14ac:dyDescent="0.2">
      <c r="A2878" s="910">
        <f t="shared" si="110"/>
        <v>45591</v>
      </c>
      <c r="B2878" s="860" t="str">
        <f t="shared" si="109"/>
        <v>Year 8</v>
      </c>
    </row>
    <row r="2879" spans="1:2" x14ac:dyDescent="0.2">
      <c r="A2879" s="910">
        <f t="shared" si="110"/>
        <v>45592</v>
      </c>
      <c r="B2879" s="860" t="str">
        <f t="shared" si="109"/>
        <v>Year 8</v>
      </c>
    </row>
    <row r="2880" spans="1:2" x14ac:dyDescent="0.2">
      <c r="A2880" s="910">
        <f t="shared" si="110"/>
        <v>45593</v>
      </c>
      <c r="B2880" s="860" t="str">
        <f t="shared" si="109"/>
        <v>Year 8</v>
      </c>
    </row>
    <row r="2881" spans="1:2" x14ac:dyDescent="0.2">
      <c r="A2881" s="910">
        <f t="shared" si="110"/>
        <v>45594</v>
      </c>
      <c r="B2881" s="860" t="str">
        <f t="shared" si="109"/>
        <v>Year 8</v>
      </c>
    </row>
    <row r="2882" spans="1:2" x14ac:dyDescent="0.2">
      <c r="A2882" s="910">
        <f t="shared" si="110"/>
        <v>45595</v>
      </c>
      <c r="B2882" s="860" t="str">
        <f t="shared" si="109"/>
        <v>Year 8</v>
      </c>
    </row>
    <row r="2883" spans="1:2" x14ac:dyDescent="0.2">
      <c r="A2883" s="910">
        <f t="shared" si="110"/>
        <v>45596</v>
      </c>
      <c r="B2883" s="860" t="str">
        <f t="shared" si="109"/>
        <v>Year 8</v>
      </c>
    </row>
    <row r="2884" spans="1:2" x14ac:dyDescent="0.2">
      <c r="A2884" s="910">
        <f t="shared" si="110"/>
        <v>45597</v>
      </c>
      <c r="B2884" s="860" t="str">
        <f t="shared" si="109"/>
        <v>Year 8</v>
      </c>
    </row>
    <row r="2885" spans="1:2" x14ac:dyDescent="0.2">
      <c r="A2885" s="910">
        <f t="shared" si="110"/>
        <v>45598</v>
      </c>
      <c r="B2885" s="860" t="str">
        <f t="shared" si="109"/>
        <v>Year 8</v>
      </c>
    </row>
    <row r="2886" spans="1:2" x14ac:dyDescent="0.2">
      <c r="A2886" s="910">
        <f t="shared" si="110"/>
        <v>45599</v>
      </c>
      <c r="B2886" s="860" t="str">
        <f t="shared" si="109"/>
        <v>Year 8</v>
      </c>
    </row>
    <row r="2887" spans="1:2" x14ac:dyDescent="0.2">
      <c r="A2887" s="910">
        <f t="shared" si="110"/>
        <v>45600</v>
      </c>
      <c r="B2887" s="860" t="str">
        <f t="shared" si="109"/>
        <v>Year 8</v>
      </c>
    </row>
    <row r="2888" spans="1:2" x14ac:dyDescent="0.2">
      <c r="A2888" s="910">
        <f t="shared" si="110"/>
        <v>45601</v>
      </c>
      <c r="B2888" s="860" t="str">
        <f t="shared" si="109"/>
        <v>Year 8</v>
      </c>
    </row>
    <row r="2889" spans="1:2" x14ac:dyDescent="0.2">
      <c r="A2889" s="910">
        <f t="shared" si="110"/>
        <v>45602</v>
      </c>
      <c r="B2889" s="860" t="str">
        <f t="shared" si="109"/>
        <v>Year 8</v>
      </c>
    </row>
    <row r="2890" spans="1:2" x14ac:dyDescent="0.2">
      <c r="A2890" s="910">
        <f t="shared" si="110"/>
        <v>45603</v>
      </c>
      <c r="B2890" s="860" t="str">
        <f t="shared" si="109"/>
        <v>Year 8</v>
      </c>
    </row>
    <row r="2891" spans="1:2" x14ac:dyDescent="0.2">
      <c r="A2891" s="910">
        <f t="shared" si="110"/>
        <v>45604</v>
      </c>
      <c r="B2891" s="860" t="str">
        <f t="shared" si="109"/>
        <v>Year 8</v>
      </c>
    </row>
    <row r="2892" spans="1:2" x14ac:dyDescent="0.2">
      <c r="A2892" s="910">
        <f t="shared" si="110"/>
        <v>45605</v>
      </c>
      <c r="B2892" s="860" t="str">
        <f t="shared" si="109"/>
        <v>Year 8</v>
      </c>
    </row>
    <row r="2893" spans="1:2" x14ac:dyDescent="0.2">
      <c r="A2893" s="910">
        <f t="shared" si="110"/>
        <v>45606</v>
      </c>
      <c r="B2893" s="860" t="str">
        <f t="shared" si="109"/>
        <v>Year 8</v>
      </c>
    </row>
    <row r="2894" spans="1:2" x14ac:dyDescent="0.2">
      <c r="A2894" s="910">
        <f t="shared" si="110"/>
        <v>45607</v>
      </c>
      <c r="B2894" s="860" t="str">
        <f t="shared" si="109"/>
        <v>Year 8</v>
      </c>
    </row>
    <row r="2895" spans="1:2" x14ac:dyDescent="0.2">
      <c r="A2895" s="910">
        <f t="shared" si="110"/>
        <v>45608</v>
      </c>
      <c r="B2895" s="860" t="str">
        <f t="shared" si="109"/>
        <v>Year 8</v>
      </c>
    </row>
    <row r="2896" spans="1:2" x14ac:dyDescent="0.2">
      <c r="A2896" s="910">
        <f t="shared" si="110"/>
        <v>45609</v>
      </c>
      <c r="B2896" s="860" t="str">
        <f t="shared" si="109"/>
        <v>Year 8</v>
      </c>
    </row>
    <row r="2897" spans="1:2" x14ac:dyDescent="0.2">
      <c r="A2897" s="910">
        <f t="shared" si="110"/>
        <v>45610</v>
      </c>
      <c r="B2897" s="860" t="str">
        <f t="shared" si="109"/>
        <v>Year 8</v>
      </c>
    </row>
    <row r="2898" spans="1:2" x14ac:dyDescent="0.2">
      <c r="A2898" s="910">
        <f t="shared" si="110"/>
        <v>45611</v>
      </c>
      <c r="B2898" s="860" t="str">
        <f t="shared" si="109"/>
        <v>Year 8</v>
      </c>
    </row>
    <row r="2899" spans="1:2" x14ac:dyDescent="0.2">
      <c r="A2899" s="910">
        <f t="shared" si="110"/>
        <v>45612</v>
      </c>
      <c r="B2899" s="860" t="str">
        <f t="shared" si="109"/>
        <v>Year 8</v>
      </c>
    </row>
    <row r="2900" spans="1:2" x14ac:dyDescent="0.2">
      <c r="A2900" s="910">
        <f t="shared" si="110"/>
        <v>45613</v>
      </c>
      <c r="B2900" s="860" t="str">
        <f t="shared" si="109"/>
        <v>Year 8</v>
      </c>
    </row>
    <row r="2901" spans="1:2" x14ac:dyDescent="0.2">
      <c r="A2901" s="910">
        <f t="shared" si="110"/>
        <v>45614</v>
      </c>
      <c r="B2901" s="860" t="str">
        <f t="shared" si="109"/>
        <v>Year 8</v>
      </c>
    </row>
    <row r="2902" spans="1:2" x14ac:dyDescent="0.2">
      <c r="A2902" s="910">
        <f t="shared" si="110"/>
        <v>45615</v>
      </c>
      <c r="B2902" s="860" t="str">
        <f t="shared" si="109"/>
        <v>Year 8</v>
      </c>
    </row>
    <row r="2903" spans="1:2" x14ac:dyDescent="0.2">
      <c r="A2903" s="910">
        <f t="shared" si="110"/>
        <v>45616</v>
      </c>
      <c r="B2903" s="860" t="str">
        <f t="shared" si="109"/>
        <v>Year 8</v>
      </c>
    </row>
    <row r="2904" spans="1:2" x14ac:dyDescent="0.2">
      <c r="A2904" s="910">
        <f t="shared" si="110"/>
        <v>45617</v>
      </c>
      <c r="B2904" s="860" t="str">
        <f t="shared" ref="B2904:B2967" si="111">IF(AND(DAY(A2904)=DAY($B$8),MONTH(A2904)=MONTH($B$8),YEAR(A2904)-YEAR($B$8)&gt;-1),CONCATENATE("Year ",YEAR(A2904)-YEAR($B$8)+1),B2903)</f>
        <v>Year 8</v>
      </c>
    </row>
    <row r="2905" spans="1:2" x14ac:dyDescent="0.2">
      <c r="A2905" s="910">
        <f t="shared" ref="A2905:A2968" si="112">A2904+1</f>
        <v>45618</v>
      </c>
      <c r="B2905" s="860" t="str">
        <f t="shared" si="111"/>
        <v>Year 8</v>
      </c>
    </row>
    <row r="2906" spans="1:2" x14ac:dyDescent="0.2">
      <c r="A2906" s="910">
        <f t="shared" si="112"/>
        <v>45619</v>
      </c>
      <c r="B2906" s="860" t="str">
        <f t="shared" si="111"/>
        <v>Year 8</v>
      </c>
    </row>
    <row r="2907" spans="1:2" x14ac:dyDescent="0.2">
      <c r="A2907" s="910">
        <f t="shared" si="112"/>
        <v>45620</v>
      </c>
      <c r="B2907" s="860" t="str">
        <f t="shared" si="111"/>
        <v>Year 8</v>
      </c>
    </row>
    <row r="2908" spans="1:2" x14ac:dyDescent="0.2">
      <c r="A2908" s="910">
        <f t="shared" si="112"/>
        <v>45621</v>
      </c>
      <c r="B2908" s="860" t="str">
        <f t="shared" si="111"/>
        <v>Year 8</v>
      </c>
    </row>
    <row r="2909" spans="1:2" x14ac:dyDescent="0.2">
      <c r="A2909" s="910">
        <f t="shared" si="112"/>
        <v>45622</v>
      </c>
      <c r="B2909" s="860" t="str">
        <f t="shared" si="111"/>
        <v>Year 8</v>
      </c>
    </row>
    <row r="2910" spans="1:2" x14ac:dyDescent="0.2">
      <c r="A2910" s="910">
        <f t="shared" si="112"/>
        <v>45623</v>
      </c>
      <c r="B2910" s="860" t="str">
        <f t="shared" si="111"/>
        <v>Year 8</v>
      </c>
    </row>
    <row r="2911" spans="1:2" x14ac:dyDescent="0.2">
      <c r="A2911" s="910">
        <f t="shared" si="112"/>
        <v>45624</v>
      </c>
      <c r="B2911" s="860" t="str">
        <f t="shared" si="111"/>
        <v>Year 8</v>
      </c>
    </row>
    <row r="2912" spans="1:2" x14ac:dyDescent="0.2">
      <c r="A2912" s="910">
        <f t="shared" si="112"/>
        <v>45625</v>
      </c>
      <c r="B2912" s="860" t="str">
        <f t="shared" si="111"/>
        <v>Year 8</v>
      </c>
    </row>
    <row r="2913" spans="1:2" x14ac:dyDescent="0.2">
      <c r="A2913" s="910">
        <f t="shared" si="112"/>
        <v>45626</v>
      </c>
      <c r="B2913" s="860" t="str">
        <f t="shared" si="111"/>
        <v>Year 8</v>
      </c>
    </row>
    <row r="2914" spans="1:2" x14ac:dyDescent="0.2">
      <c r="A2914" s="910">
        <f t="shared" si="112"/>
        <v>45627</v>
      </c>
      <c r="B2914" s="860" t="str">
        <f t="shared" si="111"/>
        <v>Year 8</v>
      </c>
    </row>
    <row r="2915" spans="1:2" x14ac:dyDescent="0.2">
      <c r="A2915" s="910">
        <f t="shared" si="112"/>
        <v>45628</v>
      </c>
      <c r="B2915" s="860" t="str">
        <f t="shared" si="111"/>
        <v>Year 8</v>
      </c>
    </row>
    <row r="2916" spans="1:2" x14ac:dyDescent="0.2">
      <c r="A2916" s="910">
        <f t="shared" si="112"/>
        <v>45629</v>
      </c>
      <c r="B2916" s="860" t="str">
        <f t="shared" si="111"/>
        <v>Year 8</v>
      </c>
    </row>
    <row r="2917" spans="1:2" x14ac:dyDescent="0.2">
      <c r="A2917" s="910">
        <f t="shared" si="112"/>
        <v>45630</v>
      </c>
      <c r="B2917" s="860" t="str">
        <f t="shared" si="111"/>
        <v>Year 8</v>
      </c>
    </row>
    <row r="2918" spans="1:2" x14ac:dyDescent="0.2">
      <c r="A2918" s="910">
        <f t="shared" si="112"/>
        <v>45631</v>
      </c>
      <c r="B2918" s="860" t="str">
        <f t="shared" si="111"/>
        <v>Year 8</v>
      </c>
    </row>
    <row r="2919" spans="1:2" x14ac:dyDescent="0.2">
      <c r="A2919" s="910">
        <f t="shared" si="112"/>
        <v>45632</v>
      </c>
      <c r="B2919" s="860" t="str">
        <f t="shared" si="111"/>
        <v>Year 8</v>
      </c>
    </row>
    <row r="2920" spans="1:2" x14ac:dyDescent="0.2">
      <c r="A2920" s="910">
        <f t="shared" si="112"/>
        <v>45633</v>
      </c>
      <c r="B2920" s="860" t="str">
        <f t="shared" si="111"/>
        <v>Year 8</v>
      </c>
    </row>
    <row r="2921" spans="1:2" x14ac:dyDescent="0.2">
      <c r="A2921" s="910">
        <f t="shared" si="112"/>
        <v>45634</v>
      </c>
      <c r="B2921" s="860" t="str">
        <f t="shared" si="111"/>
        <v>Year 8</v>
      </c>
    </row>
    <row r="2922" spans="1:2" x14ac:dyDescent="0.2">
      <c r="A2922" s="910">
        <f t="shared" si="112"/>
        <v>45635</v>
      </c>
      <c r="B2922" s="860" t="str">
        <f t="shared" si="111"/>
        <v>Year 8</v>
      </c>
    </row>
    <row r="2923" spans="1:2" x14ac:dyDescent="0.2">
      <c r="A2923" s="910">
        <f t="shared" si="112"/>
        <v>45636</v>
      </c>
      <c r="B2923" s="860" t="str">
        <f t="shared" si="111"/>
        <v>Year 8</v>
      </c>
    </row>
    <row r="2924" spans="1:2" x14ac:dyDescent="0.2">
      <c r="A2924" s="910">
        <f t="shared" si="112"/>
        <v>45637</v>
      </c>
      <c r="B2924" s="860" t="str">
        <f t="shared" si="111"/>
        <v>Year 8</v>
      </c>
    </row>
    <row r="2925" spans="1:2" x14ac:dyDescent="0.2">
      <c r="A2925" s="910">
        <f t="shared" si="112"/>
        <v>45638</v>
      </c>
      <c r="B2925" s="860" t="str">
        <f t="shared" si="111"/>
        <v>Year 8</v>
      </c>
    </row>
    <row r="2926" spans="1:2" x14ac:dyDescent="0.2">
      <c r="A2926" s="910">
        <f t="shared" si="112"/>
        <v>45639</v>
      </c>
      <c r="B2926" s="860" t="str">
        <f t="shared" si="111"/>
        <v>Year 8</v>
      </c>
    </row>
    <row r="2927" spans="1:2" x14ac:dyDescent="0.2">
      <c r="A2927" s="910">
        <f t="shared" si="112"/>
        <v>45640</v>
      </c>
      <c r="B2927" s="860" t="str">
        <f t="shared" si="111"/>
        <v>Year 8</v>
      </c>
    </row>
    <row r="2928" spans="1:2" x14ac:dyDescent="0.2">
      <c r="A2928" s="910">
        <f t="shared" si="112"/>
        <v>45641</v>
      </c>
      <c r="B2928" s="860" t="str">
        <f t="shared" si="111"/>
        <v>Year 8</v>
      </c>
    </row>
    <row r="2929" spans="1:2" x14ac:dyDescent="0.2">
      <c r="A2929" s="910">
        <f t="shared" si="112"/>
        <v>45642</v>
      </c>
      <c r="B2929" s="860" t="str">
        <f t="shared" si="111"/>
        <v>Year 8</v>
      </c>
    </row>
    <row r="2930" spans="1:2" x14ac:dyDescent="0.2">
      <c r="A2930" s="910">
        <f t="shared" si="112"/>
        <v>45643</v>
      </c>
      <c r="B2930" s="860" t="str">
        <f t="shared" si="111"/>
        <v>Year 8</v>
      </c>
    </row>
    <row r="2931" spans="1:2" x14ac:dyDescent="0.2">
      <c r="A2931" s="910">
        <f t="shared" si="112"/>
        <v>45644</v>
      </c>
      <c r="B2931" s="860" t="str">
        <f t="shared" si="111"/>
        <v>Year 8</v>
      </c>
    </row>
    <row r="2932" spans="1:2" x14ac:dyDescent="0.2">
      <c r="A2932" s="910">
        <f t="shared" si="112"/>
        <v>45645</v>
      </c>
      <c r="B2932" s="860" t="str">
        <f t="shared" si="111"/>
        <v>Year 8</v>
      </c>
    </row>
    <row r="2933" spans="1:2" x14ac:dyDescent="0.2">
      <c r="A2933" s="910">
        <f t="shared" si="112"/>
        <v>45646</v>
      </c>
      <c r="B2933" s="860" t="str">
        <f t="shared" si="111"/>
        <v>Year 8</v>
      </c>
    </row>
    <row r="2934" spans="1:2" x14ac:dyDescent="0.2">
      <c r="A2934" s="910">
        <f t="shared" si="112"/>
        <v>45647</v>
      </c>
      <c r="B2934" s="860" t="str">
        <f t="shared" si="111"/>
        <v>Year 8</v>
      </c>
    </row>
    <row r="2935" spans="1:2" x14ac:dyDescent="0.2">
      <c r="A2935" s="910">
        <f t="shared" si="112"/>
        <v>45648</v>
      </c>
      <c r="B2935" s="860" t="str">
        <f t="shared" si="111"/>
        <v>Year 8</v>
      </c>
    </row>
    <row r="2936" spans="1:2" x14ac:dyDescent="0.2">
      <c r="A2936" s="910">
        <f t="shared" si="112"/>
        <v>45649</v>
      </c>
      <c r="B2936" s="860" t="str">
        <f t="shared" si="111"/>
        <v>Year 8</v>
      </c>
    </row>
    <row r="2937" spans="1:2" x14ac:dyDescent="0.2">
      <c r="A2937" s="910">
        <f t="shared" si="112"/>
        <v>45650</v>
      </c>
      <c r="B2937" s="860" t="str">
        <f t="shared" si="111"/>
        <v>Year 8</v>
      </c>
    </row>
    <row r="2938" spans="1:2" x14ac:dyDescent="0.2">
      <c r="A2938" s="910">
        <f t="shared" si="112"/>
        <v>45651</v>
      </c>
      <c r="B2938" s="860" t="str">
        <f t="shared" si="111"/>
        <v>Year 8</v>
      </c>
    </row>
    <row r="2939" spans="1:2" x14ac:dyDescent="0.2">
      <c r="A2939" s="910">
        <f t="shared" si="112"/>
        <v>45652</v>
      </c>
      <c r="B2939" s="860" t="str">
        <f t="shared" si="111"/>
        <v>Year 8</v>
      </c>
    </row>
    <row r="2940" spans="1:2" x14ac:dyDescent="0.2">
      <c r="A2940" s="910">
        <f t="shared" si="112"/>
        <v>45653</v>
      </c>
      <c r="B2940" s="860" t="str">
        <f t="shared" si="111"/>
        <v>Year 8</v>
      </c>
    </row>
    <row r="2941" spans="1:2" x14ac:dyDescent="0.2">
      <c r="A2941" s="910">
        <f t="shared" si="112"/>
        <v>45654</v>
      </c>
      <c r="B2941" s="860" t="str">
        <f t="shared" si="111"/>
        <v>Year 8</v>
      </c>
    </row>
    <row r="2942" spans="1:2" x14ac:dyDescent="0.2">
      <c r="A2942" s="910">
        <f t="shared" si="112"/>
        <v>45655</v>
      </c>
      <c r="B2942" s="860" t="str">
        <f t="shared" si="111"/>
        <v>Year 8</v>
      </c>
    </row>
    <row r="2943" spans="1:2" x14ac:dyDescent="0.2">
      <c r="A2943" s="910">
        <f t="shared" si="112"/>
        <v>45656</v>
      </c>
      <c r="B2943" s="860" t="str">
        <f t="shared" si="111"/>
        <v>Year 8</v>
      </c>
    </row>
    <row r="2944" spans="1:2" x14ac:dyDescent="0.2">
      <c r="A2944" s="910">
        <f t="shared" si="112"/>
        <v>45657</v>
      </c>
      <c r="B2944" s="860" t="str">
        <f t="shared" si="111"/>
        <v>Year 8</v>
      </c>
    </row>
    <row r="2945" spans="1:2" x14ac:dyDescent="0.2">
      <c r="A2945" s="910">
        <f t="shared" si="112"/>
        <v>45658</v>
      </c>
      <c r="B2945" s="860" t="str">
        <f t="shared" si="111"/>
        <v>Year 9</v>
      </c>
    </row>
    <row r="2946" spans="1:2" x14ac:dyDescent="0.2">
      <c r="A2946" s="910">
        <f t="shared" si="112"/>
        <v>45659</v>
      </c>
      <c r="B2946" s="860" t="str">
        <f t="shared" si="111"/>
        <v>Year 9</v>
      </c>
    </row>
    <row r="2947" spans="1:2" x14ac:dyDescent="0.2">
      <c r="A2947" s="910">
        <f t="shared" si="112"/>
        <v>45660</v>
      </c>
      <c r="B2947" s="860" t="str">
        <f t="shared" si="111"/>
        <v>Year 9</v>
      </c>
    </row>
    <row r="2948" spans="1:2" x14ac:dyDescent="0.2">
      <c r="A2948" s="910">
        <f t="shared" si="112"/>
        <v>45661</v>
      </c>
      <c r="B2948" s="860" t="str">
        <f t="shared" si="111"/>
        <v>Year 9</v>
      </c>
    </row>
    <row r="2949" spans="1:2" x14ac:dyDescent="0.2">
      <c r="A2949" s="910">
        <f t="shared" si="112"/>
        <v>45662</v>
      </c>
      <c r="B2949" s="860" t="str">
        <f t="shared" si="111"/>
        <v>Year 9</v>
      </c>
    </row>
    <row r="2950" spans="1:2" x14ac:dyDescent="0.2">
      <c r="A2950" s="910">
        <f t="shared" si="112"/>
        <v>45663</v>
      </c>
      <c r="B2950" s="860" t="str">
        <f t="shared" si="111"/>
        <v>Year 9</v>
      </c>
    </row>
    <row r="2951" spans="1:2" x14ac:dyDescent="0.2">
      <c r="A2951" s="910">
        <f t="shared" si="112"/>
        <v>45664</v>
      </c>
      <c r="B2951" s="860" t="str">
        <f t="shared" si="111"/>
        <v>Year 9</v>
      </c>
    </row>
    <row r="2952" spans="1:2" x14ac:dyDescent="0.2">
      <c r="A2952" s="910">
        <f t="shared" si="112"/>
        <v>45665</v>
      </c>
      <c r="B2952" s="860" t="str">
        <f t="shared" si="111"/>
        <v>Year 9</v>
      </c>
    </row>
    <row r="2953" spans="1:2" x14ac:dyDescent="0.2">
      <c r="A2953" s="910">
        <f t="shared" si="112"/>
        <v>45666</v>
      </c>
      <c r="B2953" s="860" t="str">
        <f t="shared" si="111"/>
        <v>Year 9</v>
      </c>
    </row>
    <row r="2954" spans="1:2" x14ac:dyDescent="0.2">
      <c r="A2954" s="910">
        <f t="shared" si="112"/>
        <v>45667</v>
      </c>
      <c r="B2954" s="860" t="str">
        <f t="shared" si="111"/>
        <v>Year 9</v>
      </c>
    </row>
    <row r="2955" spans="1:2" x14ac:dyDescent="0.2">
      <c r="A2955" s="910">
        <f t="shared" si="112"/>
        <v>45668</v>
      </c>
      <c r="B2955" s="860" t="str">
        <f t="shared" si="111"/>
        <v>Year 9</v>
      </c>
    </row>
    <row r="2956" spans="1:2" x14ac:dyDescent="0.2">
      <c r="A2956" s="910">
        <f t="shared" si="112"/>
        <v>45669</v>
      </c>
      <c r="B2956" s="860" t="str">
        <f t="shared" si="111"/>
        <v>Year 9</v>
      </c>
    </row>
    <row r="2957" spans="1:2" x14ac:dyDescent="0.2">
      <c r="A2957" s="910">
        <f t="shared" si="112"/>
        <v>45670</v>
      </c>
      <c r="B2957" s="860" t="str">
        <f t="shared" si="111"/>
        <v>Year 9</v>
      </c>
    </row>
    <row r="2958" spans="1:2" x14ac:dyDescent="0.2">
      <c r="A2958" s="910">
        <f t="shared" si="112"/>
        <v>45671</v>
      </c>
      <c r="B2958" s="860" t="str">
        <f t="shared" si="111"/>
        <v>Year 9</v>
      </c>
    </row>
    <row r="2959" spans="1:2" x14ac:dyDescent="0.2">
      <c r="A2959" s="910">
        <f t="shared" si="112"/>
        <v>45672</v>
      </c>
      <c r="B2959" s="860" t="str">
        <f t="shared" si="111"/>
        <v>Year 9</v>
      </c>
    </row>
    <row r="2960" spans="1:2" x14ac:dyDescent="0.2">
      <c r="A2960" s="910">
        <f t="shared" si="112"/>
        <v>45673</v>
      </c>
      <c r="B2960" s="860" t="str">
        <f t="shared" si="111"/>
        <v>Year 9</v>
      </c>
    </row>
    <row r="2961" spans="1:2" x14ac:dyDescent="0.2">
      <c r="A2961" s="910">
        <f t="shared" si="112"/>
        <v>45674</v>
      </c>
      <c r="B2961" s="860" t="str">
        <f t="shared" si="111"/>
        <v>Year 9</v>
      </c>
    </row>
    <row r="2962" spans="1:2" x14ac:dyDescent="0.2">
      <c r="A2962" s="910">
        <f t="shared" si="112"/>
        <v>45675</v>
      </c>
      <c r="B2962" s="860" t="str">
        <f t="shared" si="111"/>
        <v>Year 9</v>
      </c>
    </row>
    <row r="2963" spans="1:2" x14ac:dyDescent="0.2">
      <c r="A2963" s="910">
        <f t="shared" si="112"/>
        <v>45676</v>
      </c>
      <c r="B2963" s="860" t="str">
        <f t="shared" si="111"/>
        <v>Year 9</v>
      </c>
    </row>
    <row r="2964" spans="1:2" x14ac:dyDescent="0.2">
      <c r="A2964" s="910">
        <f t="shared" si="112"/>
        <v>45677</v>
      </c>
      <c r="B2964" s="860" t="str">
        <f t="shared" si="111"/>
        <v>Year 9</v>
      </c>
    </row>
    <row r="2965" spans="1:2" x14ac:dyDescent="0.2">
      <c r="A2965" s="910">
        <f t="shared" si="112"/>
        <v>45678</v>
      </c>
      <c r="B2965" s="860" t="str">
        <f t="shared" si="111"/>
        <v>Year 9</v>
      </c>
    </row>
    <row r="2966" spans="1:2" x14ac:dyDescent="0.2">
      <c r="A2966" s="910">
        <f t="shared" si="112"/>
        <v>45679</v>
      </c>
      <c r="B2966" s="860" t="str">
        <f t="shared" si="111"/>
        <v>Year 9</v>
      </c>
    </row>
    <row r="2967" spans="1:2" x14ac:dyDescent="0.2">
      <c r="A2967" s="910">
        <f t="shared" si="112"/>
        <v>45680</v>
      </c>
      <c r="B2967" s="860" t="str">
        <f t="shared" si="111"/>
        <v>Year 9</v>
      </c>
    </row>
    <row r="2968" spans="1:2" x14ac:dyDescent="0.2">
      <c r="A2968" s="910">
        <f t="shared" si="112"/>
        <v>45681</v>
      </c>
      <c r="B2968" s="860" t="str">
        <f t="shared" ref="B2968:B3031" si="113">IF(AND(DAY(A2968)=DAY($B$8),MONTH(A2968)=MONTH($B$8),YEAR(A2968)-YEAR($B$8)&gt;-1),CONCATENATE("Year ",YEAR(A2968)-YEAR($B$8)+1),B2967)</f>
        <v>Year 9</v>
      </c>
    </row>
    <row r="2969" spans="1:2" x14ac:dyDescent="0.2">
      <c r="A2969" s="910">
        <f t="shared" ref="A2969:A3032" si="114">A2968+1</f>
        <v>45682</v>
      </c>
      <c r="B2969" s="860" t="str">
        <f t="shared" si="113"/>
        <v>Year 9</v>
      </c>
    </row>
    <row r="2970" spans="1:2" x14ac:dyDescent="0.2">
      <c r="A2970" s="910">
        <f t="shared" si="114"/>
        <v>45683</v>
      </c>
      <c r="B2970" s="860" t="str">
        <f t="shared" si="113"/>
        <v>Year 9</v>
      </c>
    </row>
    <row r="2971" spans="1:2" x14ac:dyDescent="0.2">
      <c r="A2971" s="910">
        <f t="shared" si="114"/>
        <v>45684</v>
      </c>
      <c r="B2971" s="860" t="str">
        <f t="shared" si="113"/>
        <v>Year 9</v>
      </c>
    </row>
    <row r="2972" spans="1:2" x14ac:dyDescent="0.2">
      <c r="A2972" s="910">
        <f t="shared" si="114"/>
        <v>45685</v>
      </c>
      <c r="B2972" s="860" t="str">
        <f t="shared" si="113"/>
        <v>Year 9</v>
      </c>
    </row>
    <row r="2973" spans="1:2" x14ac:dyDescent="0.2">
      <c r="A2973" s="910">
        <f t="shared" si="114"/>
        <v>45686</v>
      </c>
      <c r="B2973" s="860" t="str">
        <f t="shared" si="113"/>
        <v>Year 9</v>
      </c>
    </row>
    <row r="2974" spans="1:2" x14ac:dyDescent="0.2">
      <c r="A2974" s="910">
        <f t="shared" si="114"/>
        <v>45687</v>
      </c>
      <c r="B2974" s="860" t="str">
        <f t="shared" si="113"/>
        <v>Year 9</v>
      </c>
    </row>
    <row r="2975" spans="1:2" x14ac:dyDescent="0.2">
      <c r="A2975" s="910">
        <f t="shared" si="114"/>
        <v>45688</v>
      </c>
      <c r="B2975" s="860" t="str">
        <f t="shared" si="113"/>
        <v>Year 9</v>
      </c>
    </row>
    <row r="2976" spans="1:2" x14ac:dyDescent="0.2">
      <c r="A2976" s="910">
        <f t="shared" si="114"/>
        <v>45689</v>
      </c>
      <c r="B2976" s="860" t="str">
        <f t="shared" si="113"/>
        <v>Year 9</v>
      </c>
    </row>
    <row r="2977" spans="1:2" x14ac:dyDescent="0.2">
      <c r="A2977" s="910">
        <f t="shared" si="114"/>
        <v>45690</v>
      </c>
      <c r="B2977" s="860" t="str">
        <f t="shared" si="113"/>
        <v>Year 9</v>
      </c>
    </row>
    <row r="2978" spans="1:2" x14ac:dyDescent="0.2">
      <c r="A2978" s="910">
        <f t="shared" si="114"/>
        <v>45691</v>
      </c>
      <c r="B2978" s="860" t="str">
        <f t="shared" si="113"/>
        <v>Year 9</v>
      </c>
    </row>
    <row r="2979" spans="1:2" x14ac:dyDescent="0.2">
      <c r="A2979" s="910">
        <f t="shared" si="114"/>
        <v>45692</v>
      </c>
      <c r="B2979" s="860" t="str">
        <f t="shared" si="113"/>
        <v>Year 9</v>
      </c>
    </row>
    <row r="2980" spans="1:2" x14ac:dyDescent="0.2">
      <c r="A2980" s="910">
        <f t="shared" si="114"/>
        <v>45693</v>
      </c>
      <c r="B2980" s="860" t="str">
        <f t="shared" si="113"/>
        <v>Year 9</v>
      </c>
    </row>
    <row r="2981" spans="1:2" x14ac:dyDescent="0.2">
      <c r="A2981" s="910">
        <f t="shared" si="114"/>
        <v>45694</v>
      </c>
      <c r="B2981" s="860" t="str">
        <f t="shared" si="113"/>
        <v>Year 9</v>
      </c>
    </row>
    <row r="2982" spans="1:2" x14ac:dyDescent="0.2">
      <c r="A2982" s="910">
        <f t="shared" si="114"/>
        <v>45695</v>
      </c>
      <c r="B2982" s="860" t="str">
        <f t="shared" si="113"/>
        <v>Year 9</v>
      </c>
    </row>
    <row r="2983" spans="1:2" x14ac:dyDescent="0.2">
      <c r="A2983" s="910">
        <f t="shared" si="114"/>
        <v>45696</v>
      </c>
      <c r="B2983" s="860" t="str">
        <f t="shared" si="113"/>
        <v>Year 9</v>
      </c>
    </row>
    <row r="2984" spans="1:2" x14ac:dyDescent="0.2">
      <c r="A2984" s="910">
        <f t="shared" si="114"/>
        <v>45697</v>
      </c>
      <c r="B2984" s="860" t="str">
        <f t="shared" si="113"/>
        <v>Year 9</v>
      </c>
    </row>
    <row r="2985" spans="1:2" x14ac:dyDescent="0.2">
      <c r="A2985" s="910">
        <f t="shared" si="114"/>
        <v>45698</v>
      </c>
      <c r="B2985" s="860" t="str">
        <f t="shared" si="113"/>
        <v>Year 9</v>
      </c>
    </row>
    <row r="2986" spans="1:2" x14ac:dyDescent="0.2">
      <c r="A2986" s="910">
        <f t="shared" si="114"/>
        <v>45699</v>
      </c>
      <c r="B2986" s="860" t="str">
        <f t="shared" si="113"/>
        <v>Year 9</v>
      </c>
    </row>
    <row r="2987" spans="1:2" x14ac:dyDescent="0.2">
      <c r="A2987" s="910">
        <f t="shared" si="114"/>
        <v>45700</v>
      </c>
      <c r="B2987" s="860" t="str">
        <f t="shared" si="113"/>
        <v>Year 9</v>
      </c>
    </row>
    <row r="2988" spans="1:2" x14ac:dyDescent="0.2">
      <c r="A2988" s="910">
        <f t="shared" si="114"/>
        <v>45701</v>
      </c>
      <c r="B2988" s="860" t="str">
        <f t="shared" si="113"/>
        <v>Year 9</v>
      </c>
    </row>
    <row r="2989" spans="1:2" x14ac:dyDescent="0.2">
      <c r="A2989" s="910">
        <f t="shared" si="114"/>
        <v>45702</v>
      </c>
      <c r="B2989" s="860" t="str">
        <f t="shared" si="113"/>
        <v>Year 9</v>
      </c>
    </row>
    <row r="2990" spans="1:2" x14ac:dyDescent="0.2">
      <c r="A2990" s="910">
        <f t="shared" si="114"/>
        <v>45703</v>
      </c>
      <c r="B2990" s="860" t="str">
        <f t="shared" si="113"/>
        <v>Year 9</v>
      </c>
    </row>
    <row r="2991" spans="1:2" x14ac:dyDescent="0.2">
      <c r="A2991" s="910">
        <f t="shared" si="114"/>
        <v>45704</v>
      </c>
      <c r="B2991" s="860" t="str">
        <f t="shared" si="113"/>
        <v>Year 9</v>
      </c>
    </row>
    <row r="2992" spans="1:2" x14ac:dyDescent="0.2">
      <c r="A2992" s="910">
        <f t="shared" si="114"/>
        <v>45705</v>
      </c>
      <c r="B2992" s="860" t="str">
        <f t="shared" si="113"/>
        <v>Year 9</v>
      </c>
    </row>
    <row r="2993" spans="1:2" x14ac:dyDescent="0.2">
      <c r="A2993" s="910">
        <f t="shared" si="114"/>
        <v>45706</v>
      </c>
      <c r="B2993" s="860" t="str">
        <f t="shared" si="113"/>
        <v>Year 9</v>
      </c>
    </row>
    <row r="2994" spans="1:2" x14ac:dyDescent="0.2">
      <c r="A2994" s="910">
        <f t="shared" si="114"/>
        <v>45707</v>
      </c>
      <c r="B2994" s="860" t="str">
        <f t="shared" si="113"/>
        <v>Year 9</v>
      </c>
    </row>
    <row r="2995" spans="1:2" x14ac:dyDescent="0.2">
      <c r="A2995" s="910">
        <f t="shared" si="114"/>
        <v>45708</v>
      </c>
      <c r="B2995" s="860" t="str">
        <f t="shared" si="113"/>
        <v>Year 9</v>
      </c>
    </row>
    <row r="2996" spans="1:2" x14ac:dyDescent="0.2">
      <c r="A2996" s="910">
        <f t="shared" si="114"/>
        <v>45709</v>
      </c>
      <c r="B2996" s="860" t="str">
        <f t="shared" si="113"/>
        <v>Year 9</v>
      </c>
    </row>
    <row r="2997" spans="1:2" x14ac:dyDescent="0.2">
      <c r="A2997" s="910">
        <f t="shared" si="114"/>
        <v>45710</v>
      </c>
      <c r="B2997" s="860" t="str">
        <f t="shared" si="113"/>
        <v>Year 9</v>
      </c>
    </row>
    <row r="2998" spans="1:2" x14ac:dyDescent="0.2">
      <c r="A2998" s="910">
        <f t="shared" si="114"/>
        <v>45711</v>
      </c>
      <c r="B2998" s="860" t="str">
        <f t="shared" si="113"/>
        <v>Year 9</v>
      </c>
    </row>
    <row r="2999" spans="1:2" x14ac:dyDescent="0.2">
      <c r="A2999" s="910">
        <f t="shared" si="114"/>
        <v>45712</v>
      </c>
      <c r="B2999" s="860" t="str">
        <f t="shared" si="113"/>
        <v>Year 9</v>
      </c>
    </row>
    <row r="3000" spans="1:2" x14ac:dyDescent="0.2">
      <c r="A3000" s="910">
        <f t="shared" si="114"/>
        <v>45713</v>
      </c>
      <c r="B3000" s="860" t="str">
        <f t="shared" si="113"/>
        <v>Year 9</v>
      </c>
    </row>
    <row r="3001" spans="1:2" x14ac:dyDescent="0.2">
      <c r="A3001" s="910">
        <f t="shared" si="114"/>
        <v>45714</v>
      </c>
      <c r="B3001" s="860" t="str">
        <f t="shared" si="113"/>
        <v>Year 9</v>
      </c>
    </row>
    <row r="3002" spans="1:2" x14ac:dyDescent="0.2">
      <c r="A3002" s="910">
        <f t="shared" si="114"/>
        <v>45715</v>
      </c>
      <c r="B3002" s="860" t="str">
        <f t="shared" si="113"/>
        <v>Year 9</v>
      </c>
    </row>
    <row r="3003" spans="1:2" x14ac:dyDescent="0.2">
      <c r="A3003" s="910">
        <f t="shared" si="114"/>
        <v>45716</v>
      </c>
      <c r="B3003" s="860" t="str">
        <f t="shared" si="113"/>
        <v>Year 9</v>
      </c>
    </row>
    <row r="3004" spans="1:2" x14ac:dyDescent="0.2">
      <c r="A3004" s="910">
        <f t="shared" si="114"/>
        <v>45717</v>
      </c>
      <c r="B3004" s="860" t="str">
        <f t="shared" si="113"/>
        <v>Year 9</v>
      </c>
    </row>
    <row r="3005" spans="1:2" x14ac:dyDescent="0.2">
      <c r="A3005" s="910">
        <f t="shared" si="114"/>
        <v>45718</v>
      </c>
      <c r="B3005" s="860" t="str">
        <f t="shared" si="113"/>
        <v>Year 9</v>
      </c>
    </row>
    <row r="3006" spans="1:2" x14ac:dyDescent="0.2">
      <c r="A3006" s="910">
        <f t="shared" si="114"/>
        <v>45719</v>
      </c>
      <c r="B3006" s="860" t="str">
        <f t="shared" si="113"/>
        <v>Year 9</v>
      </c>
    </row>
    <row r="3007" spans="1:2" x14ac:dyDescent="0.2">
      <c r="A3007" s="910">
        <f t="shared" si="114"/>
        <v>45720</v>
      </c>
      <c r="B3007" s="860" t="str">
        <f t="shared" si="113"/>
        <v>Year 9</v>
      </c>
    </row>
    <row r="3008" spans="1:2" x14ac:dyDescent="0.2">
      <c r="A3008" s="910">
        <f t="shared" si="114"/>
        <v>45721</v>
      </c>
      <c r="B3008" s="860" t="str">
        <f t="shared" si="113"/>
        <v>Year 9</v>
      </c>
    </row>
    <row r="3009" spans="1:2" x14ac:dyDescent="0.2">
      <c r="A3009" s="910">
        <f t="shared" si="114"/>
        <v>45722</v>
      </c>
      <c r="B3009" s="860" t="str">
        <f t="shared" si="113"/>
        <v>Year 9</v>
      </c>
    </row>
    <row r="3010" spans="1:2" x14ac:dyDescent="0.2">
      <c r="A3010" s="910">
        <f t="shared" si="114"/>
        <v>45723</v>
      </c>
      <c r="B3010" s="860" t="str">
        <f t="shared" si="113"/>
        <v>Year 9</v>
      </c>
    </row>
    <row r="3011" spans="1:2" x14ac:dyDescent="0.2">
      <c r="A3011" s="910">
        <f t="shared" si="114"/>
        <v>45724</v>
      </c>
      <c r="B3011" s="860" t="str">
        <f t="shared" si="113"/>
        <v>Year 9</v>
      </c>
    </row>
    <row r="3012" spans="1:2" x14ac:dyDescent="0.2">
      <c r="A3012" s="910">
        <f t="shared" si="114"/>
        <v>45725</v>
      </c>
      <c r="B3012" s="860" t="str">
        <f t="shared" si="113"/>
        <v>Year 9</v>
      </c>
    </row>
    <row r="3013" spans="1:2" x14ac:dyDescent="0.2">
      <c r="A3013" s="910">
        <f t="shared" si="114"/>
        <v>45726</v>
      </c>
      <c r="B3013" s="860" t="str">
        <f t="shared" si="113"/>
        <v>Year 9</v>
      </c>
    </row>
    <row r="3014" spans="1:2" x14ac:dyDescent="0.2">
      <c r="A3014" s="910">
        <f t="shared" si="114"/>
        <v>45727</v>
      </c>
      <c r="B3014" s="860" t="str">
        <f t="shared" si="113"/>
        <v>Year 9</v>
      </c>
    </row>
    <row r="3015" spans="1:2" x14ac:dyDescent="0.2">
      <c r="A3015" s="910">
        <f t="shared" si="114"/>
        <v>45728</v>
      </c>
      <c r="B3015" s="860" t="str">
        <f t="shared" si="113"/>
        <v>Year 9</v>
      </c>
    </row>
    <row r="3016" spans="1:2" x14ac:dyDescent="0.2">
      <c r="A3016" s="910">
        <f t="shared" si="114"/>
        <v>45729</v>
      </c>
      <c r="B3016" s="860" t="str">
        <f t="shared" si="113"/>
        <v>Year 9</v>
      </c>
    </row>
    <row r="3017" spans="1:2" x14ac:dyDescent="0.2">
      <c r="A3017" s="910">
        <f t="shared" si="114"/>
        <v>45730</v>
      </c>
      <c r="B3017" s="860" t="str">
        <f t="shared" si="113"/>
        <v>Year 9</v>
      </c>
    </row>
    <row r="3018" spans="1:2" x14ac:dyDescent="0.2">
      <c r="A3018" s="910">
        <f t="shared" si="114"/>
        <v>45731</v>
      </c>
      <c r="B3018" s="860" t="str">
        <f t="shared" si="113"/>
        <v>Year 9</v>
      </c>
    </row>
    <row r="3019" spans="1:2" x14ac:dyDescent="0.2">
      <c r="A3019" s="910">
        <f t="shared" si="114"/>
        <v>45732</v>
      </c>
      <c r="B3019" s="860" t="str">
        <f t="shared" si="113"/>
        <v>Year 9</v>
      </c>
    </row>
    <row r="3020" spans="1:2" x14ac:dyDescent="0.2">
      <c r="A3020" s="910">
        <f t="shared" si="114"/>
        <v>45733</v>
      </c>
      <c r="B3020" s="860" t="str">
        <f t="shared" si="113"/>
        <v>Year 9</v>
      </c>
    </row>
    <row r="3021" spans="1:2" x14ac:dyDescent="0.2">
      <c r="A3021" s="910">
        <f t="shared" si="114"/>
        <v>45734</v>
      </c>
      <c r="B3021" s="860" t="str">
        <f t="shared" si="113"/>
        <v>Year 9</v>
      </c>
    </row>
    <row r="3022" spans="1:2" x14ac:dyDescent="0.2">
      <c r="A3022" s="910">
        <f t="shared" si="114"/>
        <v>45735</v>
      </c>
      <c r="B3022" s="860" t="str">
        <f t="shared" si="113"/>
        <v>Year 9</v>
      </c>
    </row>
    <row r="3023" spans="1:2" x14ac:dyDescent="0.2">
      <c r="A3023" s="910">
        <f t="shared" si="114"/>
        <v>45736</v>
      </c>
      <c r="B3023" s="860" t="str">
        <f t="shared" si="113"/>
        <v>Year 9</v>
      </c>
    </row>
    <row r="3024" spans="1:2" x14ac:dyDescent="0.2">
      <c r="A3024" s="910">
        <f t="shared" si="114"/>
        <v>45737</v>
      </c>
      <c r="B3024" s="860" t="str">
        <f t="shared" si="113"/>
        <v>Year 9</v>
      </c>
    </row>
    <row r="3025" spans="1:2" x14ac:dyDescent="0.2">
      <c r="A3025" s="910">
        <f t="shared" si="114"/>
        <v>45738</v>
      </c>
      <c r="B3025" s="860" t="str">
        <f t="shared" si="113"/>
        <v>Year 9</v>
      </c>
    </row>
    <row r="3026" spans="1:2" x14ac:dyDescent="0.2">
      <c r="A3026" s="910">
        <f t="shared" si="114"/>
        <v>45739</v>
      </c>
      <c r="B3026" s="860" t="str">
        <f t="shared" si="113"/>
        <v>Year 9</v>
      </c>
    </row>
    <row r="3027" spans="1:2" x14ac:dyDescent="0.2">
      <c r="A3027" s="910">
        <f t="shared" si="114"/>
        <v>45740</v>
      </c>
      <c r="B3027" s="860" t="str">
        <f t="shared" si="113"/>
        <v>Year 9</v>
      </c>
    </row>
    <row r="3028" spans="1:2" x14ac:dyDescent="0.2">
      <c r="A3028" s="910">
        <f t="shared" si="114"/>
        <v>45741</v>
      </c>
      <c r="B3028" s="860" t="str">
        <f t="shared" si="113"/>
        <v>Year 9</v>
      </c>
    </row>
    <row r="3029" spans="1:2" x14ac:dyDescent="0.2">
      <c r="A3029" s="910">
        <f t="shared" si="114"/>
        <v>45742</v>
      </c>
      <c r="B3029" s="860" t="str">
        <f t="shared" si="113"/>
        <v>Year 9</v>
      </c>
    </row>
    <row r="3030" spans="1:2" x14ac:dyDescent="0.2">
      <c r="A3030" s="910">
        <f t="shared" si="114"/>
        <v>45743</v>
      </c>
      <c r="B3030" s="860" t="str">
        <f t="shared" si="113"/>
        <v>Year 9</v>
      </c>
    </row>
    <row r="3031" spans="1:2" x14ac:dyDescent="0.2">
      <c r="A3031" s="910">
        <f t="shared" si="114"/>
        <v>45744</v>
      </c>
      <c r="B3031" s="860" t="str">
        <f t="shared" si="113"/>
        <v>Year 9</v>
      </c>
    </row>
    <row r="3032" spans="1:2" x14ac:dyDescent="0.2">
      <c r="A3032" s="910">
        <f t="shared" si="114"/>
        <v>45745</v>
      </c>
      <c r="B3032" s="860" t="str">
        <f t="shared" ref="B3032:B3095" si="115">IF(AND(DAY(A3032)=DAY($B$8),MONTH(A3032)=MONTH($B$8),YEAR(A3032)-YEAR($B$8)&gt;-1),CONCATENATE("Year ",YEAR(A3032)-YEAR($B$8)+1),B3031)</f>
        <v>Year 9</v>
      </c>
    </row>
    <row r="3033" spans="1:2" x14ac:dyDescent="0.2">
      <c r="A3033" s="910">
        <f t="shared" ref="A3033:A3096" si="116">A3032+1</f>
        <v>45746</v>
      </c>
      <c r="B3033" s="860" t="str">
        <f t="shared" si="115"/>
        <v>Year 9</v>
      </c>
    </row>
    <row r="3034" spans="1:2" x14ac:dyDescent="0.2">
      <c r="A3034" s="910">
        <f t="shared" si="116"/>
        <v>45747</v>
      </c>
      <c r="B3034" s="860" t="str">
        <f t="shared" si="115"/>
        <v>Year 9</v>
      </c>
    </row>
    <row r="3035" spans="1:2" x14ac:dyDescent="0.2">
      <c r="A3035" s="910">
        <f t="shared" si="116"/>
        <v>45748</v>
      </c>
      <c r="B3035" s="860" t="str">
        <f t="shared" si="115"/>
        <v>Year 9</v>
      </c>
    </row>
    <row r="3036" spans="1:2" x14ac:dyDescent="0.2">
      <c r="A3036" s="910">
        <f t="shared" si="116"/>
        <v>45749</v>
      </c>
      <c r="B3036" s="860" t="str">
        <f t="shared" si="115"/>
        <v>Year 9</v>
      </c>
    </row>
    <row r="3037" spans="1:2" x14ac:dyDescent="0.2">
      <c r="A3037" s="910">
        <f t="shared" si="116"/>
        <v>45750</v>
      </c>
      <c r="B3037" s="860" t="str">
        <f t="shared" si="115"/>
        <v>Year 9</v>
      </c>
    </row>
    <row r="3038" spans="1:2" x14ac:dyDescent="0.2">
      <c r="A3038" s="910">
        <f t="shared" si="116"/>
        <v>45751</v>
      </c>
      <c r="B3038" s="860" t="str">
        <f t="shared" si="115"/>
        <v>Year 9</v>
      </c>
    </row>
    <row r="3039" spans="1:2" x14ac:dyDescent="0.2">
      <c r="A3039" s="910">
        <f t="shared" si="116"/>
        <v>45752</v>
      </c>
      <c r="B3039" s="860" t="str">
        <f t="shared" si="115"/>
        <v>Year 9</v>
      </c>
    </row>
    <row r="3040" spans="1:2" x14ac:dyDescent="0.2">
      <c r="A3040" s="910">
        <f t="shared" si="116"/>
        <v>45753</v>
      </c>
      <c r="B3040" s="860" t="str">
        <f t="shared" si="115"/>
        <v>Year 9</v>
      </c>
    </row>
    <row r="3041" spans="1:2" x14ac:dyDescent="0.2">
      <c r="A3041" s="910">
        <f t="shared" si="116"/>
        <v>45754</v>
      </c>
      <c r="B3041" s="860" t="str">
        <f t="shared" si="115"/>
        <v>Year 9</v>
      </c>
    </row>
    <row r="3042" spans="1:2" x14ac:dyDescent="0.2">
      <c r="A3042" s="910">
        <f t="shared" si="116"/>
        <v>45755</v>
      </c>
      <c r="B3042" s="860" t="str">
        <f t="shared" si="115"/>
        <v>Year 9</v>
      </c>
    </row>
    <row r="3043" spans="1:2" x14ac:dyDescent="0.2">
      <c r="A3043" s="910">
        <f t="shared" si="116"/>
        <v>45756</v>
      </c>
      <c r="B3043" s="860" t="str">
        <f t="shared" si="115"/>
        <v>Year 9</v>
      </c>
    </row>
    <row r="3044" spans="1:2" x14ac:dyDescent="0.2">
      <c r="A3044" s="910">
        <f t="shared" si="116"/>
        <v>45757</v>
      </c>
      <c r="B3044" s="860" t="str">
        <f t="shared" si="115"/>
        <v>Year 9</v>
      </c>
    </row>
    <row r="3045" spans="1:2" x14ac:dyDescent="0.2">
      <c r="A3045" s="910">
        <f t="shared" si="116"/>
        <v>45758</v>
      </c>
      <c r="B3045" s="860" t="str">
        <f t="shared" si="115"/>
        <v>Year 9</v>
      </c>
    </row>
    <row r="3046" spans="1:2" x14ac:dyDescent="0.2">
      <c r="A3046" s="910">
        <f t="shared" si="116"/>
        <v>45759</v>
      </c>
      <c r="B3046" s="860" t="str">
        <f t="shared" si="115"/>
        <v>Year 9</v>
      </c>
    </row>
    <row r="3047" spans="1:2" x14ac:dyDescent="0.2">
      <c r="A3047" s="910">
        <f t="shared" si="116"/>
        <v>45760</v>
      </c>
      <c r="B3047" s="860" t="str">
        <f t="shared" si="115"/>
        <v>Year 9</v>
      </c>
    </row>
    <row r="3048" spans="1:2" x14ac:dyDescent="0.2">
      <c r="A3048" s="910">
        <f t="shared" si="116"/>
        <v>45761</v>
      </c>
      <c r="B3048" s="860" t="str">
        <f t="shared" si="115"/>
        <v>Year 9</v>
      </c>
    </row>
    <row r="3049" spans="1:2" x14ac:dyDescent="0.2">
      <c r="A3049" s="910">
        <f t="shared" si="116"/>
        <v>45762</v>
      </c>
      <c r="B3049" s="860" t="str">
        <f t="shared" si="115"/>
        <v>Year 9</v>
      </c>
    </row>
    <row r="3050" spans="1:2" x14ac:dyDescent="0.2">
      <c r="A3050" s="910">
        <f t="shared" si="116"/>
        <v>45763</v>
      </c>
      <c r="B3050" s="860" t="str">
        <f t="shared" si="115"/>
        <v>Year 9</v>
      </c>
    </row>
    <row r="3051" spans="1:2" x14ac:dyDescent="0.2">
      <c r="A3051" s="910">
        <f t="shared" si="116"/>
        <v>45764</v>
      </c>
      <c r="B3051" s="860" t="str">
        <f t="shared" si="115"/>
        <v>Year 9</v>
      </c>
    </row>
    <row r="3052" spans="1:2" x14ac:dyDescent="0.2">
      <c r="A3052" s="910">
        <f t="shared" si="116"/>
        <v>45765</v>
      </c>
      <c r="B3052" s="860" t="str">
        <f t="shared" si="115"/>
        <v>Year 9</v>
      </c>
    </row>
    <row r="3053" spans="1:2" x14ac:dyDescent="0.2">
      <c r="A3053" s="910">
        <f t="shared" si="116"/>
        <v>45766</v>
      </c>
      <c r="B3053" s="860" t="str">
        <f t="shared" si="115"/>
        <v>Year 9</v>
      </c>
    </row>
    <row r="3054" spans="1:2" x14ac:dyDescent="0.2">
      <c r="A3054" s="910">
        <f t="shared" si="116"/>
        <v>45767</v>
      </c>
      <c r="B3054" s="860" t="str">
        <f t="shared" si="115"/>
        <v>Year 9</v>
      </c>
    </row>
    <row r="3055" spans="1:2" x14ac:dyDescent="0.2">
      <c r="A3055" s="910">
        <f t="shared" si="116"/>
        <v>45768</v>
      </c>
      <c r="B3055" s="860" t="str">
        <f t="shared" si="115"/>
        <v>Year 9</v>
      </c>
    </row>
    <row r="3056" spans="1:2" x14ac:dyDescent="0.2">
      <c r="A3056" s="910">
        <f t="shared" si="116"/>
        <v>45769</v>
      </c>
      <c r="B3056" s="860" t="str">
        <f t="shared" si="115"/>
        <v>Year 9</v>
      </c>
    </row>
    <row r="3057" spans="1:2" x14ac:dyDescent="0.2">
      <c r="A3057" s="910">
        <f t="shared" si="116"/>
        <v>45770</v>
      </c>
      <c r="B3057" s="860" t="str">
        <f t="shared" si="115"/>
        <v>Year 9</v>
      </c>
    </row>
    <row r="3058" spans="1:2" x14ac:dyDescent="0.2">
      <c r="A3058" s="910">
        <f t="shared" si="116"/>
        <v>45771</v>
      </c>
      <c r="B3058" s="860" t="str">
        <f t="shared" si="115"/>
        <v>Year 9</v>
      </c>
    </row>
    <row r="3059" spans="1:2" x14ac:dyDescent="0.2">
      <c r="A3059" s="910">
        <f t="shared" si="116"/>
        <v>45772</v>
      </c>
      <c r="B3059" s="860" t="str">
        <f t="shared" si="115"/>
        <v>Year 9</v>
      </c>
    </row>
    <row r="3060" spans="1:2" x14ac:dyDescent="0.2">
      <c r="A3060" s="910">
        <f t="shared" si="116"/>
        <v>45773</v>
      </c>
      <c r="B3060" s="860" t="str">
        <f t="shared" si="115"/>
        <v>Year 9</v>
      </c>
    </row>
    <row r="3061" spans="1:2" x14ac:dyDescent="0.2">
      <c r="A3061" s="910">
        <f t="shared" si="116"/>
        <v>45774</v>
      </c>
      <c r="B3061" s="860" t="str">
        <f t="shared" si="115"/>
        <v>Year 9</v>
      </c>
    </row>
    <row r="3062" spans="1:2" x14ac:dyDescent="0.2">
      <c r="A3062" s="910">
        <f t="shared" si="116"/>
        <v>45775</v>
      </c>
      <c r="B3062" s="860" t="str">
        <f t="shared" si="115"/>
        <v>Year 9</v>
      </c>
    </row>
    <row r="3063" spans="1:2" x14ac:dyDescent="0.2">
      <c r="A3063" s="910">
        <f t="shared" si="116"/>
        <v>45776</v>
      </c>
      <c r="B3063" s="860" t="str">
        <f t="shared" si="115"/>
        <v>Year 9</v>
      </c>
    </row>
    <row r="3064" spans="1:2" x14ac:dyDescent="0.2">
      <c r="A3064" s="910">
        <f t="shared" si="116"/>
        <v>45777</v>
      </c>
      <c r="B3064" s="860" t="str">
        <f t="shared" si="115"/>
        <v>Year 9</v>
      </c>
    </row>
    <row r="3065" spans="1:2" x14ac:dyDescent="0.2">
      <c r="A3065" s="910">
        <f t="shared" si="116"/>
        <v>45778</v>
      </c>
      <c r="B3065" s="860" t="str">
        <f t="shared" si="115"/>
        <v>Year 9</v>
      </c>
    </row>
    <row r="3066" spans="1:2" x14ac:dyDescent="0.2">
      <c r="A3066" s="910">
        <f t="shared" si="116"/>
        <v>45779</v>
      </c>
      <c r="B3066" s="860" t="str">
        <f t="shared" si="115"/>
        <v>Year 9</v>
      </c>
    </row>
    <row r="3067" spans="1:2" x14ac:dyDescent="0.2">
      <c r="A3067" s="910">
        <f t="shared" si="116"/>
        <v>45780</v>
      </c>
      <c r="B3067" s="860" t="str">
        <f t="shared" si="115"/>
        <v>Year 9</v>
      </c>
    </row>
    <row r="3068" spans="1:2" x14ac:dyDescent="0.2">
      <c r="A3068" s="910">
        <f t="shared" si="116"/>
        <v>45781</v>
      </c>
      <c r="B3068" s="860" t="str">
        <f t="shared" si="115"/>
        <v>Year 9</v>
      </c>
    </row>
    <row r="3069" spans="1:2" x14ac:dyDescent="0.2">
      <c r="A3069" s="910">
        <f t="shared" si="116"/>
        <v>45782</v>
      </c>
      <c r="B3069" s="860" t="str">
        <f t="shared" si="115"/>
        <v>Year 9</v>
      </c>
    </row>
    <row r="3070" spans="1:2" x14ac:dyDescent="0.2">
      <c r="A3070" s="910">
        <f t="shared" si="116"/>
        <v>45783</v>
      </c>
      <c r="B3070" s="860" t="str">
        <f t="shared" si="115"/>
        <v>Year 9</v>
      </c>
    </row>
    <row r="3071" spans="1:2" x14ac:dyDescent="0.2">
      <c r="A3071" s="910">
        <f t="shared" si="116"/>
        <v>45784</v>
      </c>
      <c r="B3071" s="860" t="str">
        <f t="shared" si="115"/>
        <v>Year 9</v>
      </c>
    </row>
    <row r="3072" spans="1:2" x14ac:dyDescent="0.2">
      <c r="A3072" s="910">
        <f t="shared" si="116"/>
        <v>45785</v>
      </c>
      <c r="B3072" s="860" t="str">
        <f t="shared" si="115"/>
        <v>Year 9</v>
      </c>
    </row>
    <row r="3073" spans="1:2" x14ac:dyDescent="0.2">
      <c r="A3073" s="910">
        <f t="shared" si="116"/>
        <v>45786</v>
      </c>
      <c r="B3073" s="860" t="str">
        <f t="shared" si="115"/>
        <v>Year 9</v>
      </c>
    </row>
    <row r="3074" spans="1:2" x14ac:dyDescent="0.2">
      <c r="A3074" s="910">
        <f t="shared" si="116"/>
        <v>45787</v>
      </c>
      <c r="B3074" s="860" t="str">
        <f t="shared" si="115"/>
        <v>Year 9</v>
      </c>
    </row>
    <row r="3075" spans="1:2" x14ac:dyDescent="0.2">
      <c r="A3075" s="910">
        <f t="shared" si="116"/>
        <v>45788</v>
      </c>
      <c r="B3075" s="860" t="str">
        <f t="shared" si="115"/>
        <v>Year 9</v>
      </c>
    </row>
    <row r="3076" spans="1:2" x14ac:dyDescent="0.2">
      <c r="A3076" s="910">
        <f t="shared" si="116"/>
        <v>45789</v>
      </c>
      <c r="B3076" s="860" t="str">
        <f t="shared" si="115"/>
        <v>Year 9</v>
      </c>
    </row>
    <row r="3077" spans="1:2" x14ac:dyDescent="0.2">
      <c r="A3077" s="910">
        <f t="shared" si="116"/>
        <v>45790</v>
      </c>
      <c r="B3077" s="860" t="str">
        <f t="shared" si="115"/>
        <v>Year 9</v>
      </c>
    </row>
    <row r="3078" spans="1:2" x14ac:dyDescent="0.2">
      <c r="A3078" s="910">
        <f t="shared" si="116"/>
        <v>45791</v>
      </c>
      <c r="B3078" s="860" t="str">
        <f t="shared" si="115"/>
        <v>Year 9</v>
      </c>
    </row>
    <row r="3079" spans="1:2" x14ac:dyDescent="0.2">
      <c r="A3079" s="910">
        <f t="shared" si="116"/>
        <v>45792</v>
      </c>
      <c r="B3079" s="860" t="str">
        <f t="shared" si="115"/>
        <v>Year 9</v>
      </c>
    </row>
    <row r="3080" spans="1:2" x14ac:dyDescent="0.2">
      <c r="A3080" s="910">
        <f t="shared" si="116"/>
        <v>45793</v>
      </c>
      <c r="B3080" s="860" t="str">
        <f t="shared" si="115"/>
        <v>Year 9</v>
      </c>
    </row>
    <row r="3081" spans="1:2" x14ac:dyDescent="0.2">
      <c r="A3081" s="910">
        <f t="shared" si="116"/>
        <v>45794</v>
      </c>
      <c r="B3081" s="860" t="str">
        <f t="shared" si="115"/>
        <v>Year 9</v>
      </c>
    </row>
    <row r="3082" spans="1:2" x14ac:dyDescent="0.2">
      <c r="A3082" s="910">
        <f t="shared" si="116"/>
        <v>45795</v>
      </c>
      <c r="B3082" s="860" t="str">
        <f t="shared" si="115"/>
        <v>Year 9</v>
      </c>
    </row>
    <row r="3083" spans="1:2" x14ac:dyDescent="0.2">
      <c r="A3083" s="910">
        <f t="shared" si="116"/>
        <v>45796</v>
      </c>
      <c r="B3083" s="860" t="str">
        <f t="shared" si="115"/>
        <v>Year 9</v>
      </c>
    </row>
    <row r="3084" spans="1:2" x14ac:dyDescent="0.2">
      <c r="A3084" s="910">
        <f t="shared" si="116"/>
        <v>45797</v>
      </c>
      <c r="B3084" s="860" t="str">
        <f t="shared" si="115"/>
        <v>Year 9</v>
      </c>
    </row>
    <row r="3085" spans="1:2" x14ac:dyDescent="0.2">
      <c r="A3085" s="910">
        <f t="shared" si="116"/>
        <v>45798</v>
      </c>
      <c r="B3085" s="860" t="str">
        <f t="shared" si="115"/>
        <v>Year 9</v>
      </c>
    </row>
    <row r="3086" spans="1:2" x14ac:dyDescent="0.2">
      <c r="A3086" s="910">
        <f t="shared" si="116"/>
        <v>45799</v>
      </c>
      <c r="B3086" s="860" t="str">
        <f t="shared" si="115"/>
        <v>Year 9</v>
      </c>
    </row>
    <row r="3087" spans="1:2" x14ac:dyDescent="0.2">
      <c r="A3087" s="910">
        <f t="shared" si="116"/>
        <v>45800</v>
      </c>
      <c r="B3087" s="860" t="str">
        <f t="shared" si="115"/>
        <v>Year 9</v>
      </c>
    </row>
    <row r="3088" spans="1:2" x14ac:dyDescent="0.2">
      <c r="A3088" s="910">
        <f t="shared" si="116"/>
        <v>45801</v>
      </c>
      <c r="B3088" s="860" t="str">
        <f t="shared" si="115"/>
        <v>Year 9</v>
      </c>
    </row>
    <row r="3089" spans="1:2" x14ac:dyDescent="0.2">
      <c r="A3089" s="910">
        <f t="shared" si="116"/>
        <v>45802</v>
      </c>
      <c r="B3089" s="860" t="str">
        <f t="shared" si="115"/>
        <v>Year 9</v>
      </c>
    </row>
    <row r="3090" spans="1:2" x14ac:dyDescent="0.2">
      <c r="A3090" s="910">
        <f t="shared" si="116"/>
        <v>45803</v>
      </c>
      <c r="B3090" s="860" t="str">
        <f t="shared" si="115"/>
        <v>Year 9</v>
      </c>
    </row>
    <row r="3091" spans="1:2" x14ac:dyDescent="0.2">
      <c r="A3091" s="910">
        <f t="shared" si="116"/>
        <v>45804</v>
      </c>
      <c r="B3091" s="860" t="str">
        <f t="shared" si="115"/>
        <v>Year 9</v>
      </c>
    </row>
    <row r="3092" spans="1:2" x14ac:dyDescent="0.2">
      <c r="A3092" s="910">
        <f t="shared" si="116"/>
        <v>45805</v>
      </c>
      <c r="B3092" s="860" t="str">
        <f t="shared" si="115"/>
        <v>Year 9</v>
      </c>
    </row>
    <row r="3093" spans="1:2" x14ac:dyDescent="0.2">
      <c r="A3093" s="910">
        <f t="shared" si="116"/>
        <v>45806</v>
      </c>
      <c r="B3093" s="860" t="str">
        <f t="shared" si="115"/>
        <v>Year 9</v>
      </c>
    </row>
    <row r="3094" spans="1:2" x14ac:dyDescent="0.2">
      <c r="A3094" s="910">
        <f t="shared" si="116"/>
        <v>45807</v>
      </c>
      <c r="B3094" s="860" t="str">
        <f t="shared" si="115"/>
        <v>Year 9</v>
      </c>
    </row>
    <row r="3095" spans="1:2" x14ac:dyDescent="0.2">
      <c r="A3095" s="910">
        <f t="shared" si="116"/>
        <v>45808</v>
      </c>
      <c r="B3095" s="860" t="str">
        <f t="shared" si="115"/>
        <v>Year 9</v>
      </c>
    </row>
    <row r="3096" spans="1:2" x14ac:dyDescent="0.2">
      <c r="A3096" s="910">
        <f t="shared" si="116"/>
        <v>45809</v>
      </c>
      <c r="B3096" s="860" t="str">
        <f t="shared" ref="B3096:B3159" si="117">IF(AND(DAY(A3096)=DAY($B$8),MONTH(A3096)=MONTH($B$8),YEAR(A3096)-YEAR($B$8)&gt;-1),CONCATENATE("Year ",YEAR(A3096)-YEAR($B$8)+1),B3095)</f>
        <v>Year 9</v>
      </c>
    </row>
    <row r="3097" spans="1:2" x14ac:dyDescent="0.2">
      <c r="A3097" s="910">
        <f t="shared" ref="A3097:A3160" si="118">A3096+1</f>
        <v>45810</v>
      </c>
      <c r="B3097" s="860" t="str">
        <f t="shared" si="117"/>
        <v>Year 9</v>
      </c>
    </row>
    <row r="3098" spans="1:2" x14ac:dyDescent="0.2">
      <c r="A3098" s="910">
        <f t="shared" si="118"/>
        <v>45811</v>
      </c>
      <c r="B3098" s="860" t="str">
        <f t="shared" si="117"/>
        <v>Year 9</v>
      </c>
    </row>
    <row r="3099" spans="1:2" x14ac:dyDescent="0.2">
      <c r="A3099" s="910">
        <f t="shared" si="118"/>
        <v>45812</v>
      </c>
      <c r="B3099" s="860" t="str">
        <f t="shared" si="117"/>
        <v>Year 9</v>
      </c>
    </row>
    <row r="3100" spans="1:2" x14ac:dyDescent="0.2">
      <c r="A3100" s="910">
        <f t="shared" si="118"/>
        <v>45813</v>
      </c>
      <c r="B3100" s="860" t="str">
        <f t="shared" si="117"/>
        <v>Year 9</v>
      </c>
    </row>
    <row r="3101" spans="1:2" x14ac:dyDescent="0.2">
      <c r="A3101" s="910">
        <f t="shared" si="118"/>
        <v>45814</v>
      </c>
      <c r="B3101" s="860" t="str">
        <f t="shared" si="117"/>
        <v>Year 9</v>
      </c>
    </row>
    <row r="3102" spans="1:2" x14ac:dyDescent="0.2">
      <c r="A3102" s="910">
        <f t="shared" si="118"/>
        <v>45815</v>
      </c>
      <c r="B3102" s="860" t="str">
        <f t="shared" si="117"/>
        <v>Year 9</v>
      </c>
    </row>
    <row r="3103" spans="1:2" x14ac:dyDescent="0.2">
      <c r="A3103" s="910">
        <f t="shared" si="118"/>
        <v>45816</v>
      </c>
      <c r="B3103" s="860" t="str">
        <f t="shared" si="117"/>
        <v>Year 9</v>
      </c>
    </row>
    <row r="3104" spans="1:2" x14ac:dyDescent="0.2">
      <c r="A3104" s="910">
        <f t="shared" si="118"/>
        <v>45817</v>
      </c>
      <c r="B3104" s="860" t="str">
        <f t="shared" si="117"/>
        <v>Year 9</v>
      </c>
    </row>
    <row r="3105" spans="1:2" x14ac:dyDescent="0.2">
      <c r="A3105" s="910">
        <f t="shared" si="118"/>
        <v>45818</v>
      </c>
      <c r="B3105" s="860" t="str">
        <f t="shared" si="117"/>
        <v>Year 9</v>
      </c>
    </row>
    <row r="3106" spans="1:2" x14ac:dyDescent="0.2">
      <c r="A3106" s="910">
        <f t="shared" si="118"/>
        <v>45819</v>
      </c>
      <c r="B3106" s="860" t="str">
        <f t="shared" si="117"/>
        <v>Year 9</v>
      </c>
    </row>
    <row r="3107" spans="1:2" x14ac:dyDescent="0.2">
      <c r="A3107" s="910">
        <f t="shared" si="118"/>
        <v>45820</v>
      </c>
      <c r="B3107" s="860" t="str">
        <f t="shared" si="117"/>
        <v>Year 9</v>
      </c>
    </row>
    <row r="3108" spans="1:2" x14ac:dyDescent="0.2">
      <c r="A3108" s="910">
        <f t="shared" si="118"/>
        <v>45821</v>
      </c>
      <c r="B3108" s="860" t="str">
        <f t="shared" si="117"/>
        <v>Year 9</v>
      </c>
    </row>
    <row r="3109" spans="1:2" x14ac:dyDescent="0.2">
      <c r="A3109" s="910">
        <f t="shared" si="118"/>
        <v>45822</v>
      </c>
      <c r="B3109" s="860" t="str">
        <f t="shared" si="117"/>
        <v>Year 9</v>
      </c>
    </row>
    <row r="3110" spans="1:2" x14ac:dyDescent="0.2">
      <c r="A3110" s="910">
        <f t="shared" si="118"/>
        <v>45823</v>
      </c>
      <c r="B3110" s="860" t="str">
        <f t="shared" si="117"/>
        <v>Year 9</v>
      </c>
    </row>
    <row r="3111" spans="1:2" x14ac:dyDescent="0.2">
      <c r="A3111" s="910">
        <f t="shared" si="118"/>
        <v>45824</v>
      </c>
      <c r="B3111" s="860" t="str">
        <f t="shared" si="117"/>
        <v>Year 9</v>
      </c>
    </row>
    <row r="3112" spans="1:2" x14ac:dyDescent="0.2">
      <c r="A3112" s="910">
        <f t="shared" si="118"/>
        <v>45825</v>
      </c>
      <c r="B3112" s="860" t="str">
        <f t="shared" si="117"/>
        <v>Year 9</v>
      </c>
    </row>
    <row r="3113" spans="1:2" x14ac:dyDescent="0.2">
      <c r="A3113" s="910">
        <f t="shared" si="118"/>
        <v>45826</v>
      </c>
      <c r="B3113" s="860" t="str">
        <f t="shared" si="117"/>
        <v>Year 9</v>
      </c>
    </row>
    <row r="3114" spans="1:2" x14ac:dyDescent="0.2">
      <c r="A3114" s="910">
        <f t="shared" si="118"/>
        <v>45827</v>
      </c>
      <c r="B3114" s="860" t="str">
        <f t="shared" si="117"/>
        <v>Year 9</v>
      </c>
    </row>
    <row r="3115" spans="1:2" x14ac:dyDescent="0.2">
      <c r="A3115" s="910">
        <f t="shared" si="118"/>
        <v>45828</v>
      </c>
      <c r="B3115" s="860" t="str">
        <f t="shared" si="117"/>
        <v>Year 9</v>
      </c>
    </row>
    <row r="3116" spans="1:2" x14ac:dyDescent="0.2">
      <c r="A3116" s="910">
        <f t="shared" si="118"/>
        <v>45829</v>
      </c>
      <c r="B3116" s="860" t="str">
        <f t="shared" si="117"/>
        <v>Year 9</v>
      </c>
    </row>
    <row r="3117" spans="1:2" x14ac:dyDescent="0.2">
      <c r="A3117" s="910">
        <f t="shared" si="118"/>
        <v>45830</v>
      </c>
      <c r="B3117" s="860" t="str">
        <f t="shared" si="117"/>
        <v>Year 9</v>
      </c>
    </row>
    <row r="3118" spans="1:2" x14ac:dyDescent="0.2">
      <c r="A3118" s="910">
        <f t="shared" si="118"/>
        <v>45831</v>
      </c>
      <c r="B3118" s="860" t="str">
        <f t="shared" si="117"/>
        <v>Year 9</v>
      </c>
    </row>
    <row r="3119" spans="1:2" x14ac:dyDescent="0.2">
      <c r="A3119" s="910">
        <f t="shared" si="118"/>
        <v>45832</v>
      </c>
      <c r="B3119" s="860" t="str">
        <f t="shared" si="117"/>
        <v>Year 9</v>
      </c>
    </row>
    <row r="3120" spans="1:2" x14ac:dyDescent="0.2">
      <c r="A3120" s="910">
        <f t="shared" si="118"/>
        <v>45833</v>
      </c>
      <c r="B3120" s="860" t="str">
        <f t="shared" si="117"/>
        <v>Year 9</v>
      </c>
    </row>
    <row r="3121" spans="1:2" x14ac:dyDescent="0.2">
      <c r="A3121" s="910">
        <f t="shared" si="118"/>
        <v>45834</v>
      </c>
      <c r="B3121" s="860" t="str">
        <f t="shared" si="117"/>
        <v>Year 9</v>
      </c>
    </row>
    <row r="3122" spans="1:2" x14ac:dyDescent="0.2">
      <c r="A3122" s="910">
        <f t="shared" si="118"/>
        <v>45835</v>
      </c>
      <c r="B3122" s="860" t="str">
        <f t="shared" si="117"/>
        <v>Year 9</v>
      </c>
    </row>
    <row r="3123" spans="1:2" x14ac:dyDescent="0.2">
      <c r="A3123" s="910">
        <f t="shared" si="118"/>
        <v>45836</v>
      </c>
      <c r="B3123" s="860" t="str">
        <f t="shared" si="117"/>
        <v>Year 9</v>
      </c>
    </row>
    <row r="3124" spans="1:2" x14ac:dyDescent="0.2">
      <c r="A3124" s="910">
        <f t="shared" si="118"/>
        <v>45837</v>
      </c>
      <c r="B3124" s="860" t="str">
        <f t="shared" si="117"/>
        <v>Year 9</v>
      </c>
    </row>
    <row r="3125" spans="1:2" x14ac:dyDescent="0.2">
      <c r="A3125" s="910">
        <f t="shared" si="118"/>
        <v>45838</v>
      </c>
      <c r="B3125" s="860" t="str">
        <f t="shared" si="117"/>
        <v>Year 9</v>
      </c>
    </row>
    <row r="3126" spans="1:2" x14ac:dyDescent="0.2">
      <c r="A3126" s="910">
        <f t="shared" si="118"/>
        <v>45839</v>
      </c>
      <c r="B3126" s="860" t="str">
        <f t="shared" si="117"/>
        <v>Year 9</v>
      </c>
    </row>
    <row r="3127" spans="1:2" x14ac:dyDescent="0.2">
      <c r="A3127" s="910">
        <f t="shared" si="118"/>
        <v>45840</v>
      </c>
      <c r="B3127" s="860" t="str">
        <f t="shared" si="117"/>
        <v>Year 9</v>
      </c>
    </row>
    <row r="3128" spans="1:2" x14ac:dyDescent="0.2">
      <c r="A3128" s="910">
        <f t="shared" si="118"/>
        <v>45841</v>
      </c>
      <c r="B3128" s="860" t="str">
        <f t="shared" si="117"/>
        <v>Year 9</v>
      </c>
    </row>
    <row r="3129" spans="1:2" x14ac:dyDescent="0.2">
      <c r="A3129" s="910">
        <f t="shared" si="118"/>
        <v>45842</v>
      </c>
      <c r="B3129" s="860" t="str">
        <f t="shared" si="117"/>
        <v>Year 9</v>
      </c>
    </row>
    <row r="3130" spans="1:2" x14ac:dyDescent="0.2">
      <c r="A3130" s="910">
        <f t="shared" si="118"/>
        <v>45843</v>
      </c>
      <c r="B3130" s="860" t="str">
        <f t="shared" si="117"/>
        <v>Year 9</v>
      </c>
    </row>
    <row r="3131" spans="1:2" x14ac:dyDescent="0.2">
      <c r="A3131" s="910">
        <f t="shared" si="118"/>
        <v>45844</v>
      </c>
      <c r="B3131" s="860" t="str">
        <f t="shared" si="117"/>
        <v>Year 9</v>
      </c>
    </row>
    <row r="3132" spans="1:2" x14ac:dyDescent="0.2">
      <c r="A3132" s="910">
        <f t="shared" si="118"/>
        <v>45845</v>
      </c>
      <c r="B3132" s="860" t="str">
        <f t="shared" si="117"/>
        <v>Year 9</v>
      </c>
    </row>
    <row r="3133" spans="1:2" x14ac:dyDescent="0.2">
      <c r="A3133" s="910">
        <f t="shared" si="118"/>
        <v>45846</v>
      </c>
      <c r="B3133" s="860" t="str">
        <f t="shared" si="117"/>
        <v>Year 9</v>
      </c>
    </row>
    <row r="3134" spans="1:2" x14ac:dyDescent="0.2">
      <c r="A3134" s="910">
        <f t="shared" si="118"/>
        <v>45847</v>
      </c>
      <c r="B3134" s="860" t="str">
        <f t="shared" si="117"/>
        <v>Year 9</v>
      </c>
    </row>
    <row r="3135" spans="1:2" x14ac:dyDescent="0.2">
      <c r="A3135" s="910">
        <f t="shared" si="118"/>
        <v>45848</v>
      </c>
      <c r="B3135" s="860" t="str">
        <f t="shared" si="117"/>
        <v>Year 9</v>
      </c>
    </row>
    <row r="3136" spans="1:2" x14ac:dyDescent="0.2">
      <c r="A3136" s="910">
        <f t="shared" si="118"/>
        <v>45849</v>
      </c>
      <c r="B3136" s="860" t="str">
        <f t="shared" si="117"/>
        <v>Year 9</v>
      </c>
    </row>
    <row r="3137" spans="1:2" x14ac:dyDescent="0.2">
      <c r="A3137" s="910">
        <f t="shared" si="118"/>
        <v>45850</v>
      </c>
      <c r="B3137" s="860" t="str">
        <f t="shared" si="117"/>
        <v>Year 9</v>
      </c>
    </row>
    <row r="3138" spans="1:2" x14ac:dyDescent="0.2">
      <c r="A3138" s="910">
        <f t="shared" si="118"/>
        <v>45851</v>
      </c>
      <c r="B3138" s="860" t="str">
        <f t="shared" si="117"/>
        <v>Year 9</v>
      </c>
    </row>
    <row r="3139" spans="1:2" x14ac:dyDescent="0.2">
      <c r="A3139" s="910">
        <f t="shared" si="118"/>
        <v>45852</v>
      </c>
      <c r="B3139" s="860" t="str">
        <f t="shared" si="117"/>
        <v>Year 9</v>
      </c>
    </row>
    <row r="3140" spans="1:2" x14ac:dyDescent="0.2">
      <c r="A3140" s="910">
        <f t="shared" si="118"/>
        <v>45853</v>
      </c>
      <c r="B3140" s="860" t="str">
        <f t="shared" si="117"/>
        <v>Year 9</v>
      </c>
    </row>
    <row r="3141" spans="1:2" x14ac:dyDescent="0.2">
      <c r="A3141" s="910">
        <f t="shared" si="118"/>
        <v>45854</v>
      </c>
      <c r="B3141" s="860" t="str">
        <f t="shared" si="117"/>
        <v>Year 9</v>
      </c>
    </row>
    <row r="3142" spans="1:2" x14ac:dyDescent="0.2">
      <c r="A3142" s="910">
        <f t="shared" si="118"/>
        <v>45855</v>
      </c>
      <c r="B3142" s="860" t="str">
        <f t="shared" si="117"/>
        <v>Year 9</v>
      </c>
    </row>
    <row r="3143" spans="1:2" x14ac:dyDescent="0.2">
      <c r="A3143" s="910">
        <f t="shared" si="118"/>
        <v>45856</v>
      </c>
      <c r="B3143" s="860" t="str">
        <f t="shared" si="117"/>
        <v>Year 9</v>
      </c>
    </row>
    <row r="3144" spans="1:2" x14ac:dyDescent="0.2">
      <c r="A3144" s="910">
        <f t="shared" si="118"/>
        <v>45857</v>
      </c>
      <c r="B3144" s="860" t="str">
        <f t="shared" si="117"/>
        <v>Year 9</v>
      </c>
    </row>
    <row r="3145" spans="1:2" x14ac:dyDescent="0.2">
      <c r="A3145" s="910">
        <f t="shared" si="118"/>
        <v>45858</v>
      </c>
      <c r="B3145" s="860" t="str">
        <f t="shared" si="117"/>
        <v>Year 9</v>
      </c>
    </row>
    <row r="3146" spans="1:2" x14ac:dyDescent="0.2">
      <c r="A3146" s="910">
        <f t="shared" si="118"/>
        <v>45859</v>
      </c>
      <c r="B3146" s="860" t="str">
        <f t="shared" si="117"/>
        <v>Year 9</v>
      </c>
    </row>
    <row r="3147" spans="1:2" x14ac:dyDescent="0.2">
      <c r="A3147" s="910">
        <f t="shared" si="118"/>
        <v>45860</v>
      </c>
      <c r="B3147" s="860" t="str">
        <f t="shared" si="117"/>
        <v>Year 9</v>
      </c>
    </row>
    <row r="3148" spans="1:2" x14ac:dyDescent="0.2">
      <c r="A3148" s="910">
        <f t="shared" si="118"/>
        <v>45861</v>
      </c>
      <c r="B3148" s="860" t="str">
        <f t="shared" si="117"/>
        <v>Year 9</v>
      </c>
    </row>
    <row r="3149" spans="1:2" x14ac:dyDescent="0.2">
      <c r="A3149" s="910">
        <f t="shared" si="118"/>
        <v>45862</v>
      </c>
      <c r="B3149" s="860" t="str">
        <f t="shared" si="117"/>
        <v>Year 9</v>
      </c>
    </row>
    <row r="3150" spans="1:2" x14ac:dyDescent="0.2">
      <c r="A3150" s="910">
        <f t="shared" si="118"/>
        <v>45863</v>
      </c>
      <c r="B3150" s="860" t="str">
        <f t="shared" si="117"/>
        <v>Year 9</v>
      </c>
    </row>
    <row r="3151" spans="1:2" x14ac:dyDescent="0.2">
      <c r="A3151" s="910">
        <f t="shared" si="118"/>
        <v>45864</v>
      </c>
      <c r="B3151" s="860" t="str">
        <f t="shared" si="117"/>
        <v>Year 9</v>
      </c>
    </row>
    <row r="3152" spans="1:2" x14ac:dyDescent="0.2">
      <c r="A3152" s="910">
        <f t="shared" si="118"/>
        <v>45865</v>
      </c>
      <c r="B3152" s="860" t="str">
        <f t="shared" si="117"/>
        <v>Year 9</v>
      </c>
    </row>
    <row r="3153" spans="1:2" x14ac:dyDescent="0.2">
      <c r="A3153" s="910">
        <f t="shared" si="118"/>
        <v>45866</v>
      </c>
      <c r="B3153" s="860" t="str">
        <f t="shared" si="117"/>
        <v>Year 9</v>
      </c>
    </row>
    <row r="3154" spans="1:2" x14ac:dyDescent="0.2">
      <c r="A3154" s="910">
        <f t="shared" si="118"/>
        <v>45867</v>
      </c>
      <c r="B3154" s="860" t="str">
        <f t="shared" si="117"/>
        <v>Year 9</v>
      </c>
    </row>
    <row r="3155" spans="1:2" x14ac:dyDescent="0.2">
      <c r="A3155" s="910">
        <f t="shared" si="118"/>
        <v>45868</v>
      </c>
      <c r="B3155" s="860" t="str">
        <f t="shared" si="117"/>
        <v>Year 9</v>
      </c>
    </row>
    <row r="3156" spans="1:2" x14ac:dyDescent="0.2">
      <c r="A3156" s="910">
        <f t="shared" si="118"/>
        <v>45869</v>
      </c>
      <c r="B3156" s="860" t="str">
        <f t="shared" si="117"/>
        <v>Year 9</v>
      </c>
    </row>
    <row r="3157" spans="1:2" x14ac:dyDescent="0.2">
      <c r="A3157" s="910">
        <f t="shared" si="118"/>
        <v>45870</v>
      </c>
      <c r="B3157" s="860" t="str">
        <f t="shared" si="117"/>
        <v>Year 9</v>
      </c>
    </row>
    <row r="3158" spans="1:2" x14ac:dyDescent="0.2">
      <c r="A3158" s="910">
        <f t="shared" si="118"/>
        <v>45871</v>
      </c>
      <c r="B3158" s="860" t="str">
        <f t="shared" si="117"/>
        <v>Year 9</v>
      </c>
    </row>
    <row r="3159" spans="1:2" x14ac:dyDescent="0.2">
      <c r="A3159" s="910">
        <f t="shared" si="118"/>
        <v>45872</v>
      </c>
      <c r="B3159" s="860" t="str">
        <f t="shared" si="117"/>
        <v>Year 9</v>
      </c>
    </row>
    <row r="3160" spans="1:2" x14ac:dyDescent="0.2">
      <c r="A3160" s="910">
        <f t="shared" si="118"/>
        <v>45873</v>
      </c>
      <c r="B3160" s="860" t="str">
        <f t="shared" ref="B3160:B3223" si="119">IF(AND(DAY(A3160)=DAY($B$8),MONTH(A3160)=MONTH($B$8),YEAR(A3160)-YEAR($B$8)&gt;-1),CONCATENATE("Year ",YEAR(A3160)-YEAR($B$8)+1),B3159)</f>
        <v>Year 9</v>
      </c>
    </row>
    <row r="3161" spans="1:2" x14ac:dyDescent="0.2">
      <c r="A3161" s="910">
        <f t="shared" ref="A3161:A3224" si="120">A3160+1</f>
        <v>45874</v>
      </c>
      <c r="B3161" s="860" t="str">
        <f t="shared" si="119"/>
        <v>Year 9</v>
      </c>
    </row>
    <row r="3162" spans="1:2" x14ac:dyDescent="0.2">
      <c r="A3162" s="910">
        <f t="shared" si="120"/>
        <v>45875</v>
      </c>
      <c r="B3162" s="860" t="str">
        <f t="shared" si="119"/>
        <v>Year 9</v>
      </c>
    </row>
    <row r="3163" spans="1:2" x14ac:dyDescent="0.2">
      <c r="A3163" s="910">
        <f t="shared" si="120"/>
        <v>45876</v>
      </c>
      <c r="B3163" s="860" t="str">
        <f t="shared" si="119"/>
        <v>Year 9</v>
      </c>
    </row>
    <row r="3164" spans="1:2" x14ac:dyDescent="0.2">
      <c r="A3164" s="910">
        <f t="shared" si="120"/>
        <v>45877</v>
      </c>
      <c r="B3164" s="860" t="str">
        <f t="shared" si="119"/>
        <v>Year 9</v>
      </c>
    </row>
    <row r="3165" spans="1:2" x14ac:dyDescent="0.2">
      <c r="A3165" s="910">
        <f t="shared" si="120"/>
        <v>45878</v>
      </c>
      <c r="B3165" s="860" t="str">
        <f t="shared" si="119"/>
        <v>Year 9</v>
      </c>
    </row>
    <row r="3166" spans="1:2" x14ac:dyDescent="0.2">
      <c r="A3166" s="910">
        <f t="shared" si="120"/>
        <v>45879</v>
      </c>
      <c r="B3166" s="860" t="str">
        <f t="shared" si="119"/>
        <v>Year 9</v>
      </c>
    </row>
    <row r="3167" spans="1:2" x14ac:dyDescent="0.2">
      <c r="A3167" s="910">
        <f t="shared" si="120"/>
        <v>45880</v>
      </c>
      <c r="B3167" s="860" t="str">
        <f t="shared" si="119"/>
        <v>Year 9</v>
      </c>
    </row>
    <row r="3168" spans="1:2" x14ac:dyDescent="0.2">
      <c r="A3168" s="910">
        <f t="shared" si="120"/>
        <v>45881</v>
      </c>
      <c r="B3168" s="860" t="str">
        <f t="shared" si="119"/>
        <v>Year 9</v>
      </c>
    </row>
    <row r="3169" spans="1:2" x14ac:dyDescent="0.2">
      <c r="A3169" s="910">
        <f t="shared" si="120"/>
        <v>45882</v>
      </c>
      <c r="B3169" s="860" t="str">
        <f t="shared" si="119"/>
        <v>Year 9</v>
      </c>
    </row>
    <row r="3170" spans="1:2" x14ac:dyDescent="0.2">
      <c r="A3170" s="910">
        <f t="shared" si="120"/>
        <v>45883</v>
      </c>
      <c r="B3170" s="860" t="str">
        <f t="shared" si="119"/>
        <v>Year 9</v>
      </c>
    </row>
    <row r="3171" spans="1:2" x14ac:dyDescent="0.2">
      <c r="A3171" s="910">
        <f t="shared" si="120"/>
        <v>45884</v>
      </c>
      <c r="B3171" s="860" t="str">
        <f t="shared" si="119"/>
        <v>Year 9</v>
      </c>
    </row>
    <row r="3172" spans="1:2" x14ac:dyDescent="0.2">
      <c r="A3172" s="910">
        <f t="shared" si="120"/>
        <v>45885</v>
      </c>
      <c r="B3172" s="860" t="str">
        <f t="shared" si="119"/>
        <v>Year 9</v>
      </c>
    </row>
    <row r="3173" spans="1:2" x14ac:dyDescent="0.2">
      <c r="A3173" s="910">
        <f t="shared" si="120"/>
        <v>45886</v>
      </c>
      <c r="B3173" s="860" t="str">
        <f t="shared" si="119"/>
        <v>Year 9</v>
      </c>
    </row>
    <row r="3174" spans="1:2" x14ac:dyDescent="0.2">
      <c r="A3174" s="910">
        <f t="shared" si="120"/>
        <v>45887</v>
      </c>
      <c r="B3174" s="860" t="str">
        <f t="shared" si="119"/>
        <v>Year 9</v>
      </c>
    </row>
    <row r="3175" spans="1:2" x14ac:dyDescent="0.2">
      <c r="A3175" s="910">
        <f t="shared" si="120"/>
        <v>45888</v>
      </c>
      <c r="B3175" s="860" t="str">
        <f t="shared" si="119"/>
        <v>Year 9</v>
      </c>
    </row>
    <row r="3176" spans="1:2" x14ac:dyDescent="0.2">
      <c r="A3176" s="910">
        <f t="shared" si="120"/>
        <v>45889</v>
      </c>
      <c r="B3176" s="860" t="str">
        <f t="shared" si="119"/>
        <v>Year 9</v>
      </c>
    </row>
    <row r="3177" spans="1:2" x14ac:dyDescent="0.2">
      <c r="A3177" s="910">
        <f t="shared" si="120"/>
        <v>45890</v>
      </c>
      <c r="B3177" s="860" t="str">
        <f t="shared" si="119"/>
        <v>Year 9</v>
      </c>
    </row>
    <row r="3178" spans="1:2" x14ac:dyDescent="0.2">
      <c r="A3178" s="910">
        <f t="shared" si="120"/>
        <v>45891</v>
      </c>
      <c r="B3178" s="860" t="str">
        <f t="shared" si="119"/>
        <v>Year 9</v>
      </c>
    </row>
    <row r="3179" spans="1:2" x14ac:dyDescent="0.2">
      <c r="A3179" s="910">
        <f t="shared" si="120"/>
        <v>45892</v>
      </c>
      <c r="B3179" s="860" t="str">
        <f t="shared" si="119"/>
        <v>Year 9</v>
      </c>
    </row>
    <row r="3180" spans="1:2" x14ac:dyDescent="0.2">
      <c r="A3180" s="910">
        <f t="shared" si="120"/>
        <v>45893</v>
      </c>
      <c r="B3180" s="860" t="str">
        <f t="shared" si="119"/>
        <v>Year 9</v>
      </c>
    </row>
    <row r="3181" spans="1:2" x14ac:dyDescent="0.2">
      <c r="A3181" s="910">
        <f t="shared" si="120"/>
        <v>45894</v>
      </c>
      <c r="B3181" s="860" t="str">
        <f t="shared" si="119"/>
        <v>Year 9</v>
      </c>
    </row>
    <row r="3182" spans="1:2" x14ac:dyDescent="0.2">
      <c r="A3182" s="910">
        <f t="shared" si="120"/>
        <v>45895</v>
      </c>
      <c r="B3182" s="860" t="str">
        <f t="shared" si="119"/>
        <v>Year 9</v>
      </c>
    </row>
    <row r="3183" spans="1:2" x14ac:dyDescent="0.2">
      <c r="A3183" s="910">
        <f t="shared" si="120"/>
        <v>45896</v>
      </c>
      <c r="B3183" s="860" t="str">
        <f t="shared" si="119"/>
        <v>Year 9</v>
      </c>
    </row>
    <row r="3184" spans="1:2" x14ac:dyDescent="0.2">
      <c r="A3184" s="910">
        <f t="shared" si="120"/>
        <v>45897</v>
      </c>
      <c r="B3184" s="860" t="str">
        <f t="shared" si="119"/>
        <v>Year 9</v>
      </c>
    </row>
    <row r="3185" spans="1:2" x14ac:dyDescent="0.2">
      <c r="A3185" s="910">
        <f t="shared" si="120"/>
        <v>45898</v>
      </c>
      <c r="B3185" s="860" t="str">
        <f t="shared" si="119"/>
        <v>Year 9</v>
      </c>
    </row>
    <row r="3186" spans="1:2" x14ac:dyDescent="0.2">
      <c r="A3186" s="910">
        <f t="shared" si="120"/>
        <v>45899</v>
      </c>
      <c r="B3186" s="860" t="str">
        <f t="shared" si="119"/>
        <v>Year 9</v>
      </c>
    </row>
    <row r="3187" spans="1:2" x14ac:dyDescent="0.2">
      <c r="A3187" s="910">
        <f t="shared" si="120"/>
        <v>45900</v>
      </c>
      <c r="B3187" s="860" t="str">
        <f t="shared" si="119"/>
        <v>Year 9</v>
      </c>
    </row>
    <row r="3188" spans="1:2" x14ac:dyDescent="0.2">
      <c r="A3188" s="910">
        <f t="shared" si="120"/>
        <v>45901</v>
      </c>
      <c r="B3188" s="860" t="str">
        <f t="shared" si="119"/>
        <v>Year 9</v>
      </c>
    </row>
    <row r="3189" spans="1:2" x14ac:dyDescent="0.2">
      <c r="A3189" s="910">
        <f t="shared" si="120"/>
        <v>45902</v>
      </c>
      <c r="B3189" s="860" t="str">
        <f t="shared" si="119"/>
        <v>Year 9</v>
      </c>
    </row>
    <row r="3190" spans="1:2" x14ac:dyDescent="0.2">
      <c r="A3190" s="910">
        <f t="shared" si="120"/>
        <v>45903</v>
      </c>
      <c r="B3190" s="860" t="str">
        <f t="shared" si="119"/>
        <v>Year 9</v>
      </c>
    </row>
    <row r="3191" spans="1:2" x14ac:dyDescent="0.2">
      <c r="A3191" s="910">
        <f t="shared" si="120"/>
        <v>45904</v>
      </c>
      <c r="B3191" s="860" t="str">
        <f t="shared" si="119"/>
        <v>Year 9</v>
      </c>
    </row>
    <row r="3192" spans="1:2" x14ac:dyDescent="0.2">
      <c r="A3192" s="910">
        <f t="shared" si="120"/>
        <v>45905</v>
      </c>
      <c r="B3192" s="860" t="str">
        <f t="shared" si="119"/>
        <v>Year 9</v>
      </c>
    </row>
    <row r="3193" spans="1:2" x14ac:dyDescent="0.2">
      <c r="A3193" s="910">
        <f t="shared" si="120"/>
        <v>45906</v>
      </c>
      <c r="B3193" s="860" t="str">
        <f t="shared" si="119"/>
        <v>Year 9</v>
      </c>
    </row>
    <row r="3194" spans="1:2" x14ac:dyDescent="0.2">
      <c r="A3194" s="910">
        <f t="shared" si="120"/>
        <v>45907</v>
      </c>
      <c r="B3194" s="860" t="str">
        <f t="shared" si="119"/>
        <v>Year 9</v>
      </c>
    </row>
    <row r="3195" spans="1:2" x14ac:dyDescent="0.2">
      <c r="A3195" s="910">
        <f t="shared" si="120"/>
        <v>45908</v>
      </c>
      <c r="B3195" s="860" t="str">
        <f t="shared" si="119"/>
        <v>Year 9</v>
      </c>
    </row>
    <row r="3196" spans="1:2" x14ac:dyDescent="0.2">
      <c r="A3196" s="910">
        <f t="shared" si="120"/>
        <v>45909</v>
      </c>
      <c r="B3196" s="860" t="str">
        <f t="shared" si="119"/>
        <v>Year 9</v>
      </c>
    </row>
    <row r="3197" spans="1:2" x14ac:dyDescent="0.2">
      <c r="A3197" s="910">
        <f t="shared" si="120"/>
        <v>45910</v>
      </c>
      <c r="B3197" s="860" t="str">
        <f t="shared" si="119"/>
        <v>Year 9</v>
      </c>
    </row>
    <row r="3198" spans="1:2" x14ac:dyDescent="0.2">
      <c r="A3198" s="910">
        <f t="shared" si="120"/>
        <v>45911</v>
      </c>
      <c r="B3198" s="860" t="str">
        <f t="shared" si="119"/>
        <v>Year 9</v>
      </c>
    </row>
    <row r="3199" spans="1:2" x14ac:dyDescent="0.2">
      <c r="A3199" s="910">
        <f t="shared" si="120"/>
        <v>45912</v>
      </c>
      <c r="B3199" s="860" t="str">
        <f t="shared" si="119"/>
        <v>Year 9</v>
      </c>
    </row>
    <row r="3200" spans="1:2" x14ac:dyDescent="0.2">
      <c r="A3200" s="910">
        <f t="shared" si="120"/>
        <v>45913</v>
      </c>
      <c r="B3200" s="860" t="str">
        <f t="shared" si="119"/>
        <v>Year 9</v>
      </c>
    </row>
    <row r="3201" spans="1:2" x14ac:dyDescent="0.2">
      <c r="A3201" s="910">
        <f t="shared" si="120"/>
        <v>45914</v>
      </c>
      <c r="B3201" s="860" t="str">
        <f t="shared" si="119"/>
        <v>Year 9</v>
      </c>
    </row>
    <row r="3202" spans="1:2" x14ac:dyDescent="0.2">
      <c r="A3202" s="910">
        <f t="shared" si="120"/>
        <v>45915</v>
      </c>
      <c r="B3202" s="860" t="str">
        <f t="shared" si="119"/>
        <v>Year 9</v>
      </c>
    </row>
    <row r="3203" spans="1:2" x14ac:dyDescent="0.2">
      <c r="A3203" s="910">
        <f t="shared" si="120"/>
        <v>45916</v>
      </c>
      <c r="B3203" s="860" t="str">
        <f t="shared" si="119"/>
        <v>Year 9</v>
      </c>
    </row>
    <row r="3204" spans="1:2" x14ac:dyDescent="0.2">
      <c r="A3204" s="910">
        <f t="shared" si="120"/>
        <v>45917</v>
      </c>
      <c r="B3204" s="860" t="str">
        <f t="shared" si="119"/>
        <v>Year 9</v>
      </c>
    </row>
    <row r="3205" spans="1:2" x14ac:dyDescent="0.2">
      <c r="A3205" s="910">
        <f t="shared" si="120"/>
        <v>45918</v>
      </c>
      <c r="B3205" s="860" t="str">
        <f t="shared" si="119"/>
        <v>Year 9</v>
      </c>
    </row>
    <row r="3206" spans="1:2" x14ac:dyDescent="0.2">
      <c r="A3206" s="910">
        <f t="shared" si="120"/>
        <v>45919</v>
      </c>
      <c r="B3206" s="860" t="str">
        <f t="shared" si="119"/>
        <v>Year 9</v>
      </c>
    </row>
    <row r="3207" spans="1:2" x14ac:dyDescent="0.2">
      <c r="A3207" s="910">
        <f t="shared" si="120"/>
        <v>45920</v>
      </c>
      <c r="B3207" s="860" t="str">
        <f t="shared" si="119"/>
        <v>Year 9</v>
      </c>
    </row>
    <row r="3208" spans="1:2" x14ac:dyDescent="0.2">
      <c r="A3208" s="910">
        <f t="shared" si="120"/>
        <v>45921</v>
      </c>
      <c r="B3208" s="860" t="str">
        <f t="shared" si="119"/>
        <v>Year 9</v>
      </c>
    </row>
    <row r="3209" spans="1:2" x14ac:dyDescent="0.2">
      <c r="A3209" s="910">
        <f t="shared" si="120"/>
        <v>45922</v>
      </c>
      <c r="B3209" s="860" t="str">
        <f t="shared" si="119"/>
        <v>Year 9</v>
      </c>
    </row>
    <row r="3210" spans="1:2" x14ac:dyDescent="0.2">
      <c r="A3210" s="910">
        <f t="shared" si="120"/>
        <v>45923</v>
      </c>
      <c r="B3210" s="860" t="str">
        <f t="shared" si="119"/>
        <v>Year 9</v>
      </c>
    </row>
    <row r="3211" spans="1:2" x14ac:dyDescent="0.2">
      <c r="A3211" s="910">
        <f t="shared" si="120"/>
        <v>45924</v>
      </c>
      <c r="B3211" s="860" t="str">
        <f t="shared" si="119"/>
        <v>Year 9</v>
      </c>
    </row>
    <row r="3212" spans="1:2" x14ac:dyDescent="0.2">
      <c r="A3212" s="910">
        <f t="shared" si="120"/>
        <v>45925</v>
      </c>
      <c r="B3212" s="860" t="str">
        <f t="shared" si="119"/>
        <v>Year 9</v>
      </c>
    </row>
    <row r="3213" spans="1:2" x14ac:dyDescent="0.2">
      <c r="A3213" s="910">
        <f t="shared" si="120"/>
        <v>45926</v>
      </c>
      <c r="B3213" s="860" t="str">
        <f t="shared" si="119"/>
        <v>Year 9</v>
      </c>
    </row>
    <row r="3214" spans="1:2" x14ac:dyDescent="0.2">
      <c r="A3214" s="910">
        <f t="shared" si="120"/>
        <v>45927</v>
      </c>
      <c r="B3214" s="860" t="str">
        <f t="shared" si="119"/>
        <v>Year 9</v>
      </c>
    </row>
    <row r="3215" spans="1:2" x14ac:dyDescent="0.2">
      <c r="A3215" s="910">
        <f t="shared" si="120"/>
        <v>45928</v>
      </c>
      <c r="B3215" s="860" t="str">
        <f t="shared" si="119"/>
        <v>Year 9</v>
      </c>
    </row>
    <row r="3216" spans="1:2" x14ac:dyDescent="0.2">
      <c r="A3216" s="910">
        <f t="shared" si="120"/>
        <v>45929</v>
      </c>
      <c r="B3216" s="860" t="str">
        <f t="shared" si="119"/>
        <v>Year 9</v>
      </c>
    </row>
    <row r="3217" spans="1:2" x14ac:dyDescent="0.2">
      <c r="A3217" s="910">
        <f t="shared" si="120"/>
        <v>45930</v>
      </c>
      <c r="B3217" s="860" t="str">
        <f t="shared" si="119"/>
        <v>Year 9</v>
      </c>
    </row>
    <row r="3218" spans="1:2" x14ac:dyDescent="0.2">
      <c r="A3218" s="910">
        <f t="shared" si="120"/>
        <v>45931</v>
      </c>
      <c r="B3218" s="860" t="str">
        <f t="shared" si="119"/>
        <v>Year 9</v>
      </c>
    </row>
    <row r="3219" spans="1:2" x14ac:dyDescent="0.2">
      <c r="A3219" s="910">
        <f t="shared" si="120"/>
        <v>45932</v>
      </c>
      <c r="B3219" s="860" t="str">
        <f t="shared" si="119"/>
        <v>Year 9</v>
      </c>
    </row>
    <row r="3220" spans="1:2" x14ac:dyDescent="0.2">
      <c r="A3220" s="910">
        <f t="shared" si="120"/>
        <v>45933</v>
      </c>
      <c r="B3220" s="860" t="str">
        <f t="shared" si="119"/>
        <v>Year 9</v>
      </c>
    </row>
    <row r="3221" spans="1:2" x14ac:dyDescent="0.2">
      <c r="A3221" s="910">
        <f t="shared" si="120"/>
        <v>45934</v>
      </c>
      <c r="B3221" s="860" t="str">
        <f t="shared" si="119"/>
        <v>Year 9</v>
      </c>
    </row>
    <row r="3222" spans="1:2" x14ac:dyDescent="0.2">
      <c r="A3222" s="910">
        <f t="shared" si="120"/>
        <v>45935</v>
      </c>
      <c r="B3222" s="860" t="str">
        <f t="shared" si="119"/>
        <v>Year 9</v>
      </c>
    </row>
    <row r="3223" spans="1:2" x14ac:dyDescent="0.2">
      <c r="A3223" s="910">
        <f t="shared" si="120"/>
        <v>45936</v>
      </c>
      <c r="B3223" s="860" t="str">
        <f t="shared" si="119"/>
        <v>Year 9</v>
      </c>
    </row>
    <row r="3224" spans="1:2" x14ac:dyDescent="0.2">
      <c r="A3224" s="910">
        <f t="shared" si="120"/>
        <v>45937</v>
      </c>
      <c r="B3224" s="860" t="str">
        <f t="shared" ref="B3224:B3287" si="121">IF(AND(DAY(A3224)=DAY($B$8),MONTH(A3224)=MONTH($B$8),YEAR(A3224)-YEAR($B$8)&gt;-1),CONCATENATE("Year ",YEAR(A3224)-YEAR($B$8)+1),B3223)</f>
        <v>Year 9</v>
      </c>
    </row>
    <row r="3225" spans="1:2" x14ac:dyDescent="0.2">
      <c r="A3225" s="910">
        <f t="shared" ref="A3225:A3288" si="122">A3224+1</f>
        <v>45938</v>
      </c>
      <c r="B3225" s="860" t="str">
        <f t="shared" si="121"/>
        <v>Year 9</v>
      </c>
    </row>
    <row r="3226" spans="1:2" x14ac:dyDescent="0.2">
      <c r="A3226" s="910">
        <f t="shared" si="122"/>
        <v>45939</v>
      </c>
      <c r="B3226" s="860" t="str">
        <f t="shared" si="121"/>
        <v>Year 9</v>
      </c>
    </row>
    <row r="3227" spans="1:2" x14ac:dyDescent="0.2">
      <c r="A3227" s="910">
        <f t="shared" si="122"/>
        <v>45940</v>
      </c>
      <c r="B3227" s="860" t="str">
        <f t="shared" si="121"/>
        <v>Year 9</v>
      </c>
    </row>
    <row r="3228" spans="1:2" x14ac:dyDescent="0.2">
      <c r="A3228" s="910">
        <f t="shared" si="122"/>
        <v>45941</v>
      </c>
      <c r="B3228" s="860" t="str">
        <f t="shared" si="121"/>
        <v>Year 9</v>
      </c>
    </row>
    <row r="3229" spans="1:2" x14ac:dyDescent="0.2">
      <c r="A3229" s="910">
        <f t="shared" si="122"/>
        <v>45942</v>
      </c>
      <c r="B3229" s="860" t="str">
        <f t="shared" si="121"/>
        <v>Year 9</v>
      </c>
    </row>
    <row r="3230" spans="1:2" x14ac:dyDescent="0.2">
      <c r="A3230" s="910">
        <f t="shared" si="122"/>
        <v>45943</v>
      </c>
      <c r="B3230" s="860" t="str">
        <f t="shared" si="121"/>
        <v>Year 9</v>
      </c>
    </row>
    <row r="3231" spans="1:2" x14ac:dyDescent="0.2">
      <c r="A3231" s="910">
        <f t="shared" si="122"/>
        <v>45944</v>
      </c>
      <c r="B3231" s="860" t="str">
        <f t="shared" si="121"/>
        <v>Year 9</v>
      </c>
    </row>
    <row r="3232" spans="1:2" x14ac:dyDescent="0.2">
      <c r="A3232" s="910">
        <f t="shared" si="122"/>
        <v>45945</v>
      </c>
      <c r="B3232" s="860" t="str">
        <f t="shared" si="121"/>
        <v>Year 9</v>
      </c>
    </row>
    <row r="3233" spans="1:2" x14ac:dyDescent="0.2">
      <c r="A3233" s="910">
        <f t="shared" si="122"/>
        <v>45946</v>
      </c>
      <c r="B3233" s="860" t="str">
        <f t="shared" si="121"/>
        <v>Year 9</v>
      </c>
    </row>
    <row r="3234" spans="1:2" x14ac:dyDescent="0.2">
      <c r="A3234" s="910">
        <f t="shared" si="122"/>
        <v>45947</v>
      </c>
      <c r="B3234" s="860" t="str">
        <f t="shared" si="121"/>
        <v>Year 9</v>
      </c>
    </row>
    <row r="3235" spans="1:2" x14ac:dyDescent="0.2">
      <c r="A3235" s="910">
        <f t="shared" si="122"/>
        <v>45948</v>
      </c>
      <c r="B3235" s="860" t="str">
        <f t="shared" si="121"/>
        <v>Year 9</v>
      </c>
    </row>
    <row r="3236" spans="1:2" x14ac:dyDescent="0.2">
      <c r="A3236" s="910">
        <f t="shared" si="122"/>
        <v>45949</v>
      </c>
      <c r="B3236" s="860" t="str">
        <f t="shared" si="121"/>
        <v>Year 9</v>
      </c>
    </row>
    <row r="3237" spans="1:2" x14ac:dyDescent="0.2">
      <c r="A3237" s="910">
        <f t="shared" si="122"/>
        <v>45950</v>
      </c>
      <c r="B3237" s="860" t="str">
        <f t="shared" si="121"/>
        <v>Year 9</v>
      </c>
    </row>
    <row r="3238" spans="1:2" x14ac:dyDescent="0.2">
      <c r="A3238" s="910">
        <f t="shared" si="122"/>
        <v>45951</v>
      </c>
      <c r="B3238" s="860" t="str">
        <f t="shared" si="121"/>
        <v>Year 9</v>
      </c>
    </row>
    <row r="3239" spans="1:2" x14ac:dyDescent="0.2">
      <c r="A3239" s="910">
        <f t="shared" si="122"/>
        <v>45952</v>
      </c>
      <c r="B3239" s="860" t="str">
        <f t="shared" si="121"/>
        <v>Year 9</v>
      </c>
    </row>
    <row r="3240" spans="1:2" x14ac:dyDescent="0.2">
      <c r="A3240" s="910">
        <f t="shared" si="122"/>
        <v>45953</v>
      </c>
      <c r="B3240" s="860" t="str">
        <f t="shared" si="121"/>
        <v>Year 9</v>
      </c>
    </row>
    <row r="3241" spans="1:2" x14ac:dyDescent="0.2">
      <c r="A3241" s="910">
        <f t="shared" si="122"/>
        <v>45954</v>
      </c>
      <c r="B3241" s="860" t="str">
        <f t="shared" si="121"/>
        <v>Year 9</v>
      </c>
    </row>
    <row r="3242" spans="1:2" x14ac:dyDescent="0.2">
      <c r="A3242" s="910">
        <f t="shared" si="122"/>
        <v>45955</v>
      </c>
      <c r="B3242" s="860" t="str">
        <f t="shared" si="121"/>
        <v>Year 9</v>
      </c>
    </row>
    <row r="3243" spans="1:2" x14ac:dyDescent="0.2">
      <c r="A3243" s="910">
        <f t="shared" si="122"/>
        <v>45956</v>
      </c>
      <c r="B3243" s="860" t="str">
        <f t="shared" si="121"/>
        <v>Year 9</v>
      </c>
    </row>
    <row r="3244" spans="1:2" x14ac:dyDescent="0.2">
      <c r="A3244" s="910">
        <f t="shared" si="122"/>
        <v>45957</v>
      </c>
      <c r="B3244" s="860" t="str">
        <f t="shared" si="121"/>
        <v>Year 9</v>
      </c>
    </row>
    <row r="3245" spans="1:2" x14ac:dyDescent="0.2">
      <c r="A3245" s="910">
        <f t="shared" si="122"/>
        <v>45958</v>
      </c>
      <c r="B3245" s="860" t="str">
        <f t="shared" si="121"/>
        <v>Year 9</v>
      </c>
    </row>
    <row r="3246" spans="1:2" x14ac:dyDescent="0.2">
      <c r="A3246" s="910">
        <f t="shared" si="122"/>
        <v>45959</v>
      </c>
      <c r="B3246" s="860" t="str">
        <f t="shared" si="121"/>
        <v>Year 9</v>
      </c>
    </row>
    <row r="3247" spans="1:2" x14ac:dyDescent="0.2">
      <c r="A3247" s="910">
        <f t="shared" si="122"/>
        <v>45960</v>
      </c>
      <c r="B3247" s="860" t="str">
        <f t="shared" si="121"/>
        <v>Year 9</v>
      </c>
    </row>
    <row r="3248" spans="1:2" x14ac:dyDescent="0.2">
      <c r="A3248" s="910">
        <f t="shared" si="122"/>
        <v>45961</v>
      </c>
      <c r="B3248" s="860" t="str">
        <f t="shared" si="121"/>
        <v>Year 9</v>
      </c>
    </row>
    <row r="3249" spans="1:2" x14ac:dyDescent="0.2">
      <c r="A3249" s="910">
        <f t="shared" si="122"/>
        <v>45962</v>
      </c>
      <c r="B3249" s="860" t="str">
        <f t="shared" si="121"/>
        <v>Year 9</v>
      </c>
    </row>
    <row r="3250" spans="1:2" x14ac:dyDescent="0.2">
      <c r="A3250" s="910">
        <f t="shared" si="122"/>
        <v>45963</v>
      </c>
      <c r="B3250" s="860" t="str">
        <f t="shared" si="121"/>
        <v>Year 9</v>
      </c>
    </row>
    <row r="3251" spans="1:2" x14ac:dyDescent="0.2">
      <c r="A3251" s="910">
        <f t="shared" si="122"/>
        <v>45964</v>
      </c>
      <c r="B3251" s="860" t="str">
        <f t="shared" si="121"/>
        <v>Year 9</v>
      </c>
    </row>
    <row r="3252" spans="1:2" x14ac:dyDescent="0.2">
      <c r="A3252" s="910">
        <f t="shared" si="122"/>
        <v>45965</v>
      </c>
      <c r="B3252" s="860" t="str">
        <f t="shared" si="121"/>
        <v>Year 9</v>
      </c>
    </row>
    <row r="3253" spans="1:2" x14ac:dyDescent="0.2">
      <c r="A3253" s="910">
        <f t="shared" si="122"/>
        <v>45966</v>
      </c>
      <c r="B3253" s="860" t="str">
        <f t="shared" si="121"/>
        <v>Year 9</v>
      </c>
    </row>
    <row r="3254" spans="1:2" x14ac:dyDescent="0.2">
      <c r="A3254" s="910">
        <f t="shared" si="122"/>
        <v>45967</v>
      </c>
      <c r="B3254" s="860" t="str">
        <f t="shared" si="121"/>
        <v>Year 9</v>
      </c>
    </row>
    <row r="3255" spans="1:2" x14ac:dyDescent="0.2">
      <c r="A3255" s="910">
        <f t="shared" si="122"/>
        <v>45968</v>
      </c>
      <c r="B3255" s="860" t="str">
        <f t="shared" si="121"/>
        <v>Year 9</v>
      </c>
    </row>
    <row r="3256" spans="1:2" x14ac:dyDescent="0.2">
      <c r="A3256" s="910">
        <f t="shared" si="122"/>
        <v>45969</v>
      </c>
      <c r="B3256" s="860" t="str">
        <f t="shared" si="121"/>
        <v>Year 9</v>
      </c>
    </row>
    <row r="3257" spans="1:2" x14ac:dyDescent="0.2">
      <c r="A3257" s="910">
        <f t="shared" si="122"/>
        <v>45970</v>
      </c>
      <c r="B3257" s="860" t="str">
        <f t="shared" si="121"/>
        <v>Year 9</v>
      </c>
    </row>
    <row r="3258" spans="1:2" x14ac:dyDescent="0.2">
      <c r="A3258" s="910">
        <f t="shared" si="122"/>
        <v>45971</v>
      </c>
      <c r="B3258" s="860" t="str">
        <f t="shared" si="121"/>
        <v>Year 9</v>
      </c>
    </row>
    <row r="3259" spans="1:2" x14ac:dyDescent="0.2">
      <c r="A3259" s="910">
        <f t="shared" si="122"/>
        <v>45972</v>
      </c>
      <c r="B3259" s="860" t="str">
        <f t="shared" si="121"/>
        <v>Year 9</v>
      </c>
    </row>
    <row r="3260" spans="1:2" x14ac:dyDescent="0.2">
      <c r="A3260" s="910">
        <f t="shared" si="122"/>
        <v>45973</v>
      </c>
      <c r="B3260" s="860" t="str">
        <f t="shared" si="121"/>
        <v>Year 9</v>
      </c>
    </row>
    <row r="3261" spans="1:2" x14ac:dyDescent="0.2">
      <c r="A3261" s="910">
        <f t="shared" si="122"/>
        <v>45974</v>
      </c>
      <c r="B3261" s="860" t="str">
        <f t="shared" si="121"/>
        <v>Year 9</v>
      </c>
    </row>
    <row r="3262" spans="1:2" x14ac:dyDescent="0.2">
      <c r="A3262" s="910">
        <f t="shared" si="122"/>
        <v>45975</v>
      </c>
      <c r="B3262" s="860" t="str">
        <f t="shared" si="121"/>
        <v>Year 9</v>
      </c>
    </row>
    <row r="3263" spans="1:2" x14ac:dyDescent="0.2">
      <c r="A3263" s="910">
        <f t="shared" si="122"/>
        <v>45976</v>
      </c>
      <c r="B3263" s="860" t="str">
        <f t="shared" si="121"/>
        <v>Year 9</v>
      </c>
    </row>
    <row r="3264" spans="1:2" x14ac:dyDescent="0.2">
      <c r="A3264" s="910">
        <f t="shared" si="122"/>
        <v>45977</v>
      </c>
      <c r="B3264" s="860" t="str">
        <f t="shared" si="121"/>
        <v>Year 9</v>
      </c>
    </row>
    <row r="3265" spans="1:2" x14ac:dyDescent="0.2">
      <c r="A3265" s="910">
        <f t="shared" si="122"/>
        <v>45978</v>
      </c>
      <c r="B3265" s="860" t="str">
        <f t="shared" si="121"/>
        <v>Year 9</v>
      </c>
    </row>
    <row r="3266" spans="1:2" x14ac:dyDescent="0.2">
      <c r="A3266" s="910">
        <f t="shared" si="122"/>
        <v>45979</v>
      </c>
      <c r="B3266" s="860" t="str">
        <f t="shared" si="121"/>
        <v>Year 9</v>
      </c>
    </row>
    <row r="3267" spans="1:2" x14ac:dyDescent="0.2">
      <c r="A3267" s="910">
        <f t="shared" si="122"/>
        <v>45980</v>
      </c>
      <c r="B3267" s="860" t="str">
        <f t="shared" si="121"/>
        <v>Year 9</v>
      </c>
    </row>
    <row r="3268" spans="1:2" x14ac:dyDescent="0.2">
      <c r="A3268" s="910">
        <f t="shared" si="122"/>
        <v>45981</v>
      </c>
      <c r="B3268" s="860" t="str">
        <f t="shared" si="121"/>
        <v>Year 9</v>
      </c>
    </row>
    <row r="3269" spans="1:2" x14ac:dyDescent="0.2">
      <c r="A3269" s="910">
        <f t="shared" si="122"/>
        <v>45982</v>
      </c>
      <c r="B3269" s="860" t="str">
        <f t="shared" si="121"/>
        <v>Year 9</v>
      </c>
    </row>
    <row r="3270" spans="1:2" x14ac:dyDescent="0.2">
      <c r="A3270" s="910">
        <f t="shared" si="122"/>
        <v>45983</v>
      </c>
      <c r="B3270" s="860" t="str">
        <f t="shared" si="121"/>
        <v>Year 9</v>
      </c>
    </row>
    <row r="3271" spans="1:2" x14ac:dyDescent="0.2">
      <c r="A3271" s="910">
        <f t="shared" si="122"/>
        <v>45984</v>
      </c>
      <c r="B3271" s="860" t="str">
        <f t="shared" si="121"/>
        <v>Year 9</v>
      </c>
    </row>
    <row r="3272" spans="1:2" x14ac:dyDescent="0.2">
      <c r="A3272" s="910">
        <f t="shared" si="122"/>
        <v>45985</v>
      </c>
      <c r="B3272" s="860" t="str">
        <f t="shared" si="121"/>
        <v>Year 9</v>
      </c>
    </row>
    <row r="3273" spans="1:2" x14ac:dyDescent="0.2">
      <c r="A3273" s="910">
        <f t="shared" si="122"/>
        <v>45986</v>
      </c>
      <c r="B3273" s="860" t="str">
        <f t="shared" si="121"/>
        <v>Year 9</v>
      </c>
    </row>
    <row r="3274" spans="1:2" x14ac:dyDescent="0.2">
      <c r="A3274" s="910">
        <f t="shared" si="122"/>
        <v>45987</v>
      </c>
      <c r="B3274" s="860" t="str">
        <f t="shared" si="121"/>
        <v>Year 9</v>
      </c>
    </row>
    <row r="3275" spans="1:2" x14ac:dyDescent="0.2">
      <c r="A3275" s="910">
        <f t="shared" si="122"/>
        <v>45988</v>
      </c>
      <c r="B3275" s="860" t="str">
        <f t="shared" si="121"/>
        <v>Year 9</v>
      </c>
    </row>
    <row r="3276" spans="1:2" x14ac:dyDescent="0.2">
      <c r="A3276" s="910">
        <f t="shared" si="122"/>
        <v>45989</v>
      </c>
      <c r="B3276" s="860" t="str">
        <f t="shared" si="121"/>
        <v>Year 9</v>
      </c>
    </row>
    <row r="3277" spans="1:2" x14ac:dyDescent="0.2">
      <c r="A3277" s="910">
        <f t="shared" si="122"/>
        <v>45990</v>
      </c>
      <c r="B3277" s="860" t="str">
        <f t="shared" si="121"/>
        <v>Year 9</v>
      </c>
    </row>
    <row r="3278" spans="1:2" x14ac:dyDescent="0.2">
      <c r="A3278" s="910">
        <f t="shared" si="122"/>
        <v>45991</v>
      </c>
      <c r="B3278" s="860" t="str">
        <f t="shared" si="121"/>
        <v>Year 9</v>
      </c>
    </row>
    <row r="3279" spans="1:2" x14ac:dyDescent="0.2">
      <c r="A3279" s="910">
        <f t="shared" si="122"/>
        <v>45992</v>
      </c>
      <c r="B3279" s="860" t="str">
        <f t="shared" si="121"/>
        <v>Year 9</v>
      </c>
    </row>
    <row r="3280" spans="1:2" x14ac:dyDescent="0.2">
      <c r="A3280" s="910">
        <f t="shared" si="122"/>
        <v>45993</v>
      </c>
      <c r="B3280" s="860" t="str">
        <f t="shared" si="121"/>
        <v>Year 9</v>
      </c>
    </row>
    <row r="3281" spans="1:2" x14ac:dyDescent="0.2">
      <c r="A3281" s="910">
        <f t="shared" si="122"/>
        <v>45994</v>
      </c>
      <c r="B3281" s="860" t="str">
        <f t="shared" si="121"/>
        <v>Year 9</v>
      </c>
    </row>
    <row r="3282" spans="1:2" x14ac:dyDescent="0.2">
      <c r="A3282" s="910">
        <f t="shared" si="122"/>
        <v>45995</v>
      </c>
      <c r="B3282" s="860" t="str">
        <f t="shared" si="121"/>
        <v>Year 9</v>
      </c>
    </row>
    <row r="3283" spans="1:2" x14ac:dyDescent="0.2">
      <c r="A3283" s="910">
        <f t="shared" si="122"/>
        <v>45996</v>
      </c>
      <c r="B3283" s="860" t="str">
        <f t="shared" si="121"/>
        <v>Year 9</v>
      </c>
    </row>
    <row r="3284" spans="1:2" x14ac:dyDescent="0.2">
      <c r="A3284" s="910">
        <f t="shared" si="122"/>
        <v>45997</v>
      </c>
      <c r="B3284" s="860" t="str">
        <f t="shared" si="121"/>
        <v>Year 9</v>
      </c>
    </row>
    <row r="3285" spans="1:2" x14ac:dyDescent="0.2">
      <c r="A3285" s="910">
        <f t="shared" si="122"/>
        <v>45998</v>
      </c>
      <c r="B3285" s="860" t="str">
        <f t="shared" si="121"/>
        <v>Year 9</v>
      </c>
    </row>
    <row r="3286" spans="1:2" x14ac:dyDescent="0.2">
      <c r="A3286" s="910">
        <f t="shared" si="122"/>
        <v>45999</v>
      </c>
      <c r="B3286" s="860" t="str">
        <f t="shared" si="121"/>
        <v>Year 9</v>
      </c>
    </row>
    <row r="3287" spans="1:2" x14ac:dyDescent="0.2">
      <c r="A3287" s="910">
        <f t="shared" si="122"/>
        <v>46000</v>
      </c>
      <c r="B3287" s="860" t="str">
        <f t="shared" si="121"/>
        <v>Year 9</v>
      </c>
    </row>
    <row r="3288" spans="1:2" x14ac:dyDescent="0.2">
      <c r="A3288" s="910">
        <f t="shared" si="122"/>
        <v>46001</v>
      </c>
      <c r="B3288" s="860" t="str">
        <f t="shared" ref="B3288:B3351" si="123">IF(AND(DAY(A3288)=DAY($B$8),MONTH(A3288)=MONTH($B$8),YEAR(A3288)-YEAR($B$8)&gt;-1),CONCATENATE("Year ",YEAR(A3288)-YEAR($B$8)+1),B3287)</f>
        <v>Year 9</v>
      </c>
    </row>
    <row r="3289" spans="1:2" x14ac:dyDescent="0.2">
      <c r="A3289" s="910">
        <f t="shared" ref="A3289:A3352" si="124">A3288+1</f>
        <v>46002</v>
      </c>
      <c r="B3289" s="860" t="str">
        <f t="shared" si="123"/>
        <v>Year 9</v>
      </c>
    </row>
    <row r="3290" spans="1:2" x14ac:dyDescent="0.2">
      <c r="A3290" s="910">
        <f t="shared" si="124"/>
        <v>46003</v>
      </c>
      <c r="B3290" s="860" t="str">
        <f t="shared" si="123"/>
        <v>Year 9</v>
      </c>
    </row>
    <row r="3291" spans="1:2" x14ac:dyDescent="0.2">
      <c r="A3291" s="910">
        <f t="shared" si="124"/>
        <v>46004</v>
      </c>
      <c r="B3291" s="860" t="str">
        <f t="shared" si="123"/>
        <v>Year 9</v>
      </c>
    </row>
    <row r="3292" spans="1:2" x14ac:dyDescent="0.2">
      <c r="A3292" s="910">
        <f t="shared" si="124"/>
        <v>46005</v>
      </c>
      <c r="B3292" s="860" t="str">
        <f t="shared" si="123"/>
        <v>Year 9</v>
      </c>
    </row>
    <row r="3293" spans="1:2" x14ac:dyDescent="0.2">
      <c r="A3293" s="910">
        <f t="shared" si="124"/>
        <v>46006</v>
      </c>
      <c r="B3293" s="860" t="str">
        <f t="shared" si="123"/>
        <v>Year 9</v>
      </c>
    </row>
    <row r="3294" spans="1:2" x14ac:dyDescent="0.2">
      <c r="A3294" s="910">
        <f t="shared" si="124"/>
        <v>46007</v>
      </c>
      <c r="B3294" s="860" t="str">
        <f t="shared" si="123"/>
        <v>Year 9</v>
      </c>
    </row>
    <row r="3295" spans="1:2" x14ac:dyDescent="0.2">
      <c r="A3295" s="910">
        <f t="shared" si="124"/>
        <v>46008</v>
      </c>
      <c r="B3295" s="860" t="str">
        <f t="shared" si="123"/>
        <v>Year 9</v>
      </c>
    </row>
    <row r="3296" spans="1:2" x14ac:dyDescent="0.2">
      <c r="A3296" s="910">
        <f t="shared" si="124"/>
        <v>46009</v>
      </c>
      <c r="B3296" s="860" t="str">
        <f t="shared" si="123"/>
        <v>Year 9</v>
      </c>
    </row>
    <row r="3297" spans="1:2" x14ac:dyDescent="0.2">
      <c r="A3297" s="910">
        <f t="shared" si="124"/>
        <v>46010</v>
      </c>
      <c r="B3297" s="860" t="str">
        <f t="shared" si="123"/>
        <v>Year 9</v>
      </c>
    </row>
    <row r="3298" spans="1:2" x14ac:dyDescent="0.2">
      <c r="A3298" s="910">
        <f t="shared" si="124"/>
        <v>46011</v>
      </c>
      <c r="B3298" s="860" t="str">
        <f t="shared" si="123"/>
        <v>Year 9</v>
      </c>
    </row>
    <row r="3299" spans="1:2" x14ac:dyDescent="0.2">
      <c r="A3299" s="910">
        <f t="shared" si="124"/>
        <v>46012</v>
      </c>
      <c r="B3299" s="860" t="str">
        <f t="shared" si="123"/>
        <v>Year 9</v>
      </c>
    </row>
    <row r="3300" spans="1:2" x14ac:dyDescent="0.2">
      <c r="A3300" s="910">
        <f t="shared" si="124"/>
        <v>46013</v>
      </c>
      <c r="B3300" s="860" t="str">
        <f t="shared" si="123"/>
        <v>Year 9</v>
      </c>
    </row>
    <row r="3301" spans="1:2" x14ac:dyDescent="0.2">
      <c r="A3301" s="910">
        <f t="shared" si="124"/>
        <v>46014</v>
      </c>
      <c r="B3301" s="860" t="str">
        <f t="shared" si="123"/>
        <v>Year 9</v>
      </c>
    </row>
    <row r="3302" spans="1:2" x14ac:dyDescent="0.2">
      <c r="A3302" s="910">
        <f t="shared" si="124"/>
        <v>46015</v>
      </c>
      <c r="B3302" s="860" t="str">
        <f t="shared" si="123"/>
        <v>Year 9</v>
      </c>
    </row>
    <row r="3303" spans="1:2" x14ac:dyDescent="0.2">
      <c r="A3303" s="910">
        <f t="shared" si="124"/>
        <v>46016</v>
      </c>
      <c r="B3303" s="860" t="str">
        <f t="shared" si="123"/>
        <v>Year 9</v>
      </c>
    </row>
    <row r="3304" spans="1:2" x14ac:dyDescent="0.2">
      <c r="A3304" s="910">
        <f t="shared" si="124"/>
        <v>46017</v>
      </c>
      <c r="B3304" s="860" t="str">
        <f t="shared" si="123"/>
        <v>Year 9</v>
      </c>
    </row>
    <row r="3305" spans="1:2" x14ac:dyDescent="0.2">
      <c r="A3305" s="910">
        <f t="shared" si="124"/>
        <v>46018</v>
      </c>
      <c r="B3305" s="860" t="str">
        <f t="shared" si="123"/>
        <v>Year 9</v>
      </c>
    </row>
    <row r="3306" spans="1:2" x14ac:dyDescent="0.2">
      <c r="A3306" s="910">
        <f t="shared" si="124"/>
        <v>46019</v>
      </c>
      <c r="B3306" s="860" t="str">
        <f t="shared" si="123"/>
        <v>Year 9</v>
      </c>
    </row>
    <row r="3307" spans="1:2" x14ac:dyDescent="0.2">
      <c r="A3307" s="910">
        <f t="shared" si="124"/>
        <v>46020</v>
      </c>
      <c r="B3307" s="860" t="str">
        <f t="shared" si="123"/>
        <v>Year 9</v>
      </c>
    </row>
    <row r="3308" spans="1:2" x14ac:dyDescent="0.2">
      <c r="A3308" s="910">
        <f t="shared" si="124"/>
        <v>46021</v>
      </c>
      <c r="B3308" s="860" t="str">
        <f t="shared" si="123"/>
        <v>Year 9</v>
      </c>
    </row>
    <row r="3309" spans="1:2" x14ac:dyDescent="0.2">
      <c r="A3309" s="910">
        <f t="shared" si="124"/>
        <v>46022</v>
      </c>
      <c r="B3309" s="860" t="str">
        <f t="shared" si="123"/>
        <v>Year 9</v>
      </c>
    </row>
    <row r="3310" spans="1:2" x14ac:dyDescent="0.2">
      <c r="A3310" s="910">
        <f t="shared" si="124"/>
        <v>46023</v>
      </c>
      <c r="B3310" s="860" t="str">
        <f t="shared" si="123"/>
        <v>Year 10</v>
      </c>
    </row>
    <row r="3311" spans="1:2" x14ac:dyDescent="0.2">
      <c r="A3311" s="910">
        <f t="shared" si="124"/>
        <v>46024</v>
      </c>
      <c r="B3311" s="860" t="str">
        <f t="shared" si="123"/>
        <v>Year 10</v>
      </c>
    </row>
    <row r="3312" spans="1:2" x14ac:dyDescent="0.2">
      <c r="A3312" s="910">
        <f t="shared" si="124"/>
        <v>46025</v>
      </c>
      <c r="B3312" s="860" t="str">
        <f t="shared" si="123"/>
        <v>Year 10</v>
      </c>
    </row>
    <row r="3313" spans="1:2" x14ac:dyDescent="0.2">
      <c r="A3313" s="910">
        <f t="shared" si="124"/>
        <v>46026</v>
      </c>
      <c r="B3313" s="860" t="str">
        <f t="shared" si="123"/>
        <v>Year 10</v>
      </c>
    </row>
    <row r="3314" spans="1:2" x14ac:dyDescent="0.2">
      <c r="A3314" s="910">
        <f t="shared" si="124"/>
        <v>46027</v>
      </c>
      <c r="B3314" s="860" t="str">
        <f t="shared" si="123"/>
        <v>Year 10</v>
      </c>
    </row>
    <row r="3315" spans="1:2" x14ac:dyDescent="0.2">
      <c r="A3315" s="910">
        <f t="shared" si="124"/>
        <v>46028</v>
      </c>
      <c r="B3315" s="860" t="str">
        <f t="shared" si="123"/>
        <v>Year 10</v>
      </c>
    </row>
    <row r="3316" spans="1:2" x14ac:dyDescent="0.2">
      <c r="A3316" s="910">
        <f t="shared" si="124"/>
        <v>46029</v>
      </c>
      <c r="B3316" s="860" t="str">
        <f t="shared" si="123"/>
        <v>Year 10</v>
      </c>
    </row>
    <row r="3317" spans="1:2" x14ac:dyDescent="0.2">
      <c r="A3317" s="910">
        <f t="shared" si="124"/>
        <v>46030</v>
      </c>
      <c r="B3317" s="860" t="str">
        <f t="shared" si="123"/>
        <v>Year 10</v>
      </c>
    </row>
    <row r="3318" spans="1:2" x14ac:dyDescent="0.2">
      <c r="A3318" s="910">
        <f t="shared" si="124"/>
        <v>46031</v>
      </c>
      <c r="B3318" s="860" t="str">
        <f t="shared" si="123"/>
        <v>Year 10</v>
      </c>
    </row>
    <row r="3319" spans="1:2" x14ac:dyDescent="0.2">
      <c r="A3319" s="910">
        <f t="shared" si="124"/>
        <v>46032</v>
      </c>
      <c r="B3319" s="860" t="str">
        <f t="shared" si="123"/>
        <v>Year 10</v>
      </c>
    </row>
    <row r="3320" spans="1:2" x14ac:dyDescent="0.2">
      <c r="A3320" s="910">
        <f t="shared" si="124"/>
        <v>46033</v>
      </c>
      <c r="B3320" s="860" t="str">
        <f t="shared" si="123"/>
        <v>Year 10</v>
      </c>
    </row>
    <row r="3321" spans="1:2" x14ac:dyDescent="0.2">
      <c r="A3321" s="910">
        <f t="shared" si="124"/>
        <v>46034</v>
      </c>
      <c r="B3321" s="860" t="str">
        <f t="shared" si="123"/>
        <v>Year 10</v>
      </c>
    </row>
    <row r="3322" spans="1:2" x14ac:dyDescent="0.2">
      <c r="A3322" s="910">
        <f t="shared" si="124"/>
        <v>46035</v>
      </c>
      <c r="B3322" s="860" t="str">
        <f t="shared" si="123"/>
        <v>Year 10</v>
      </c>
    </row>
    <row r="3323" spans="1:2" x14ac:dyDescent="0.2">
      <c r="A3323" s="910">
        <f t="shared" si="124"/>
        <v>46036</v>
      </c>
      <c r="B3323" s="860" t="str">
        <f t="shared" si="123"/>
        <v>Year 10</v>
      </c>
    </row>
    <row r="3324" spans="1:2" x14ac:dyDescent="0.2">
      <c r="A3324" s="910">
        <f t="shared" si="124"/>
        <v>46037</v>
      </c>
      <c r="B3324" s="860" t="str">
        <f t="shared" si="123"/>
        <v>Year 10</v>
      </c>
    </row>
    <row r="3325" spans="1:2" x14ac:dyDescent="0.2">
      <c r="A3325" s="910">
        <f t="shared" si="124"/>
        <v>46038</v>
      </c>
      <c r="B3325" s="860" t="str">
        <f t="shared" si="123"/>
        <v>Year 10</v>
      </c>
    </row>
    <row r="3326" spans="1:2" x14ac:dyDescent="0.2">
      <c r="A3326" s="910">
        <f t="shared" si="124"/>
        <v>46039</v>
      </c>
      <c r="B3326" s="860" t="str">
        <f t="shared" si="123"/>
        <v>Year 10</v>
      </c>
    </row>
    <row r="3327" spans="1:2" x14ac:dyDescent="0.2">
      <c r="A3327" s="910">
        <f t="shared" si="124"/>
        <v>46040</v>
      </c>
      <c r="B3327" s="860" t="str">
        <f t="shared" si="123"/>
        <v>Year 10</v>
      </c>
    </row>
    <row r="3328" spans="1:2" x14ac:dyDescent="0.2">
      <c r="A3328" s="910">
        <f t="shared" si="124"/>
        <v>46041</v>
      </c>
      <c r="B3328" s="860" t="str">
        <f t="shared" si="123"/>
        <v>Year 10</v>
      </c>
    </row>
    <row r="3329" spans="1:2" x14ac:dyDescent="0.2">
      <c r="A3329" s="910">
        <f t="shared" si="124"/>
        <v>46042</v>
      </c>
      <c r="B3329" s="860" t="str">
        <f t="shared" si="123"/>
        <v>Year 10</v>
      </c>
    </row>
    <row r="3330" spans="1:2" x14ac:dyDescent="0.2">
      <c r="A3330" s="910">
        <f t="shared" si="124"/>
        <v>46043</v>
      </c>
      <c r="B3330" s="860" t="str">
        <f t="shared" si="123"/>
        <v>Year 10</v>
      </c>
    </row>
    <row r="3331" spans="1:2" x14ac:dyDescent="0.2">
      <c r="A3331" s="910">
        <f t="shared" si="124"/>
        <v>46044</v>
      </c>
      <c r="B3331" s="860" t="str">
        <f t="shared" si="123"/>
        <v>Year 10</v>
      </c>
    </row>
    <row r="3332" spans="1:2" x14ac:dyDescent="0.2">
      <c r="A3332" s="910">
        <f t="shared" si="124"/>
        <v>46045</v>
      </c>
      <c r="B3332" s="860" t="str">
        <f t="shared" si="123"/>
        <v>Year 10</v>
      </c>
    </row>
    <row r="3333" spans="1:2" x14ac:dyDescent="0.2">
      <c r="A3333" s="910">
        <f t="shared" si="124"/>
        <v>46046</v>
      </c>
      <c r="B3333" s="860" t="str">
        <f t="shared" si="123"/>
        <v>Year 10</v>
      </c>
    </row>
    <row r="3334" spans="1:2" x14ac:dyDescent="0.2">
      <c r="A3334" s="910">
        <f t="shared" si="124"/>
        <v>46047</v>
      </c>
      <c r="B3334" s="860" t="str">
        <f t="shared" si="123"/>
        <v>Year 10</v>
      </c>
    </row>
    <row r="3335" spans="1:2" x14ac:dyDescent="0.2">
      <c r="A3335" s="910">
        <f t="shared" si="124"/>
        <v>46048</v>
      </c>
      <c r="B3335" s="860" t="str">
        <f t="shared" si="123"/>
        <v>Year 10</v>
      </c>
    </row>
    <row r="3336" spans="1:2" x14ac:dyDescent="0.2">
      <c r="A3336" s="910">
        <f t="shared" si="124"/>
        <v>46049</v>
      </c>
      <c r="B3336" s="860" t="str">
        <f t="shared" si="123"/>
        <v>Year 10</v>
      </c>
    </row>
    <row r="3337" spans="1:2" x14ac:dyDescent="0.2">
      <c r="A3337" s="910">
        <f t="shared" si="124"/>
        <v>46050</v>
      </c>
      <c r="B3337" s="860" t="str">
        <f t="shared" si="123"/>
        <v>Year 10</v>
      </c>
    </row>
    <row r="3338" spans="1:2" x14ac:dyDescent="0.2">
      <c r="A3338" s="910">
        <f t="shared" si="124"/>
        <v>46051</v>
      </c>
      <c r="B3338" s="860" t="str">
        <f t="shared" si="123"/>
        <v>Year 10</v>
      </c>
    </row>
    <row r="3339" spans="1:2" x14ac:dyDescent="0.2">
      <c r="A3339" s="910">
        <f t="shared" si="124"/>
        <v>46052</v>
      </c>
      <c r="B3339" s="860" t="str">
        <f t="shared" si="123"/>
        <v>Year 10</v>
      </c>
    </row>
    <row r="3340" spans="1:2" x14ac:dyDescent="0.2">
      <c r="A3340" s="910">
        <f t="shared" si="124"/>
        <v>46053</v>
      </c>
      <c r="B3340" s="860" t="str">
        <f t="shared" si="123"/>
        <v>Year 10</v>
      </c>
    </row>
    <row r="3341" spans="1:2" x14ac:dyDescent="0.2">
      <c r="A3341" s="910">
        <f t="shared" si="124"/>
        <v>46054</v>
      </c>
      <c r="B3341" s="860" t="str">
        <f t="shared" si="123"/>
        <v>Year 10</v>
      </c>
    </row>
    <row r="3342" spans="1:2" x14ac:dyDescent="0.2">
      <c r="A3342" s="910">
        <f t="shared" si="124"/>
        <v>46055</v>
      </c>
      <c r="B3342" s="860" t="str">
        <f t="shared" si="123"/>
        <v>Year 10</v>
      </c>
    </row>
    <row r="3343" spans="1:2" x14ac:dyDescent="0.2">
      <c r="A3343" s="910">
        <f t="shared" si="124"/>
        <v>46056</v>
      </c>
      <c r="B3343" s="860" t="str">
        <f t="shared" si="123"/>
        <v>Year 10</v>
      </c>
    </row>
    <row r="3344" spans="1:2" x14ac:dyDescent="0.2">
      <c r="A3344" s="910">
        <f t="shared" si="124"/>
        <v>46057</v>
      </c>
      <c r="B3344" s="860" t="str">
        <f t="shared" si="123"/>
        <v>Year 10</v>
      </c>
    </row>
    <row r="3345" spans="1:2" x14ac:dyDescent="0.2">
      <c r="A3345" s="910">
        <f t="shared" si="124"/>
        <v>46058</v>
      </c>
      <c r="B3345" s="860" t="str">
        <f t="shared" si="123"/>
        <v>Year 10</v>
      </c>
    </row>
    <row r="3346" spans="1:2" x14ac:dyDescent="0.2">
      <c r="A3346" s="910">
        <f t="shared" si="124"/>
        <v>46059</v>
      </c>
      <c r="B3346" s="860" t="str">
        <f t="shared" si="123"/>
        <v>Year 10</v>
      </c>
    </row>
    <row r="3347" spans="1:2" x14ac:dyDescent="0.2">
      <c r="A3347" s="910">
        <f t="shared" si="124"/>
        <v>46060</v>
      </c>
      <c r="B3347" s="860" t="str">
        <f t="shared" si="123"/>
        <v>Year 10</v>
      </c>
    </row>
    <row r="3348" spans="1:2" x14ac:dyDescent="0.2">
      <c r="A3348" s="910">
        <f t="shared" si="124"/>
        <v>46061</v>
      </c>
      <c r="B3348" s="860" t="str">
        <f t="shared" si="123"/>
        <v>Year 10</v>
      </c>
    </row>
    <row r="3349" spans="1:2" x14ac:dyDescent="0.2">
      <c r="A3349" s="910">
        <f t="shared" si="124"/>
        <v>46062</v>
      </c>
      <c r="B3349" s="860" t="str">
        <f t="shared" si="123"/>
        <v>Year 10</v>
      </c>
    </row>
    <row r="3350" spans="1:2" x14ac:dyDescent="0.2">
      <c r="A3350" s="910">
        <f t="shared" si="124"/>
        <v>46063</v>
      </c>
      <c r="B3350" s="860" t="str">
        <f t="shared" si="123"/>
        <v>Year 10</v>
      </c>
    </row>
    <row r="3351" spans="1:2" x14ac:dyDescent="0.2">
      <c r="A3351" s="910">
        <f t="shared" si="124"/>
        <v>46064</v>
      </c>
      <c r="B3351" s="860" t="str">
        <f t="shared" si="123"/>
        <v>Year 10</v>
      </c>
    </row>
    <row r="3352" spans="1:2" x14ac:dyDescent="0.2">
      <c r="A3352" s="910">
        <f t="shared" si="124"/>
        <v>46065</v>
      </c>
      <c r="B3352" s="860" t="str">
        <f t="shared" ref="B3352:B3415" si="125">IF(AND(DAY(A3352)=DAY($B$8),MONTH(A3352)=MONTH($B$8),YEAR(A3352)-YEAR($B$8)&gt;-1),CONCATENATE("Year ",YEAR(A3352)-YEAR($B$8)+1),B3351)</f>
        <v>Year 10</v>
      </c>
    </row>
    <row r="3353" spans="1:2" x14ac:dyDescent="0.2">
      <c r="A3353" s="910">
        <f t="shared" ref="A3353:A3416" si="126">A3352+1</f>
        <v>46066</v>
      </c>
      <c r="B3353" s="860" t="str">
        <f t="shared" si="125"/>
        <v>Year 10</v>
      </c>
    </row>
    <row r="3354" spans="1:2" x14ac:dyDescent="0.2">
      <c r="A3354" s="910">
        <f t="shared" si="126"/>
        <v>46067</v>
      </c>
      <c r="B3354" s="860" t="str">
        <f t="shared" si="125"/>
        <v>Year 10</v>
      </c>
    </row>
    <row r="3355" spans="1:2" x14ac:dyDescent="0.2">
      <c r="A3355" s="910">
        <f t="shared" si="126"/>
        <v>46068</v>
      </c>
      <c r="B3355" s="860" t="str">
        <f t="shared" si="125"/>
        <v>Year 10</v>
      </c>
    </row>
    <row r="3356" spans="1:2" x14ac:dyDescent="0.2">
      <c r="A3356" s="910">
        <f t="shared" si="126"/>
        <v>46069</v>
      </c>
      <c r="B3356" s="860" t="str">
        <f t="shared" si="125"/>
        <v>Year 10</v>
      </c>
    </row>
    <row r="3357" spans="1:2" x14ac:dyDescent="0.2">
      <c r="A3357" s="910">
        <f t="shared" si="126"/>
        <v>46070</v>
      </c>
      <c r="B3357" s="860" t="str">
        <f t="shared" si="125"/>
        <v>Year 10</v>
      </c>
    </row>
    <row r="3358" spans="1:2" x14ac:dyDescent="0.2">
      <c r="A3358" s="910">
        <f t="shared" si="126"/>
        <v>46071</v>
      </c>
      <c r="B3358" s="860" t="str">
        <f t="shared" si="125"/>
        <v>Year 10</v>
      </c>
    </row>
    <row r="3359" spans="1:2" x14ac:dyDescent="0.2">
      <c r="A3359" s="910">
        <f t="shared" si="126"/>
        <v>46072</v>
      </c>
      <c r="B3359" s="860" t="str">
        <f t="shared" si="125"/>
        <v>Year 10</v>
      </c>
    </row>
    <row r="3360" spans="1:2" x14ac:dyDescent="0.2">
      <c r="A3360" s="910">
        <f t="shared" si="126"/>
        <v>46073</v>
      </c>
      <c r="B3360" s="860" t="str">
        <f t="shared" si="125"/>
        <v>Year 10</v>
      </c>
    </row>
    <row r="3361" spans="1:2" x14ac:dyDescent="0.2">
      <c r="A3361" s="910">
        <f t="shared" si="126"/>
        <v>46074</v>
      </c>
      <c r="B3361" s="860" t="str">
        <f t="shared" si="125"/>
        <v>Year 10</v>
      </c>
    </row>
    <row r="3362" spans="1:2" x14ac:dyDescent="0.2">
      <c r="A3362" s="910">
        <f t="shared" si="126"/>
        <v>46075</v>
      </c>
      <c r="B3362" s="860" t="str">
        <f t="shared" si="125"/>
        <v>Year 10</v>
      </c>
    </row>
    <row r="3363" spans="1:2" x14ac:dyDescent="0.2">
      <c r="A3363" s="910">
        <f t="shared" si="126"/>
        <v>46076</v>
      </c>
      <c r="B3363" s="860" t="str">
        <f t="shared" si="125"/>
        <v>Year 10</v>
      </c>
    </row>
    <row r="3364" spans="1:2" x14ac:dyDescent="0.2">
      <c r="A3364" s="910">
        <f t="shared" si="126"/>
        <v>46077</v>
      </c>
      <c r="B3364" s="860" t="str">
        <f t="shared" si="125"/>
        <v>Year 10</v>
      </c>
    </row>
    <row r="3365" spans="1:2" x14ac:dyDescent="0.2">
      <c r="A3365" s="910">
        <f t="shared" si="126"/>
        <v>46078</v>
      </c>
      <c r="B3365" s="860" t="str">
        <f t="shared" si="125"/>
        <v>Year 10</v>
      </c>
    </row>
    <row r="3366" spans="1:2" x14ac:dyDescent="0.2">
      <c r="A3366" s="910">
        <f t="shared" si="126"/>
        <v>46079</v>
      </c>
      <c r="B3366" s="860" t="str">
        <f t="shared" si="125"/>
        <v>Year 10</v>
      </c>
    </row>
    <row r="3367" spans="1:2" x14ac:dyDescent="0.2">
      <c r="A3367" s="910">
        <f t="shared" si="126"/>
        <v>46080</v>
      </c>
      <c r="B3367" s="860" t="str">
        <f t="shared" si="125"/>
        <v>Year 10</v>
      </c>
    </row>
    <row r="3368" spans="1:2" x14ac:dyDescent="0.2">
      <c r="A3368" s="910">
        <f t="shared" si="126"/>
        <v>46081</v>
      </c>
      <c r="B3368" s="860" t="str">
        <f t="shared" si="125"/>
        <v>Year 10</v>
      </c>
    </row>
    <row r="3369" spans="1:2" x14ac:dyDescent="0.2">
      <c r="A3369" s="910">
        <f t="shared" si="126"/>
        <v>46082</v>
      </c>
      <c r="B3369" s="860" t="str">
        <f t="shared" si="125"/>
        <v>Year 10</v>
      </c>
    </row>
    <row r="3370" spans="1:2" x14ac:dyDescent="0.2">
      <c r="A3370" s="910">
        <f t="shared" si="126"/>
        <v>46083</v>
      </c>
      <c r="B3370" s="860" t="str">
        <f t="shared" si="125"/>
        <v>Year 10</v>
      </c>
    </row>
    <row r="3371" spans="1:2" x14ac:dyDescent="0.2">
      <c r="A3371" s="910">
        <f t="shared" si="126"/>
        <v>46084</v>
      </c>
      <c r="B3371" s="860" t="str">
        <f t="shared" si="125"/>
        <v>Year 10</v>
      </c>
    </row>
    <row r="3372" spans="1:2" x14ac:dyDescent="0.2">
      <c r="A3372" s="910">
        <f t="shared" si="126"/>
        <v>46085</v>
      </c>
      <c r="B3372" s="860" t="str">
        <f t="shared" si="125"/>
        <v>Year 10</v>
      </c>
    </row>
    <row r="3373" spans="1:2" x14ac:dyDescent="0.2">
      <c r="A3373" s="910">
        <f t="shared" si="126"/>
        <v>46086</v>
      </c>
      <c r="B3373" s="860" t="str">
        <f t="shared" si="125"/>
        <v>Year 10</v>
      </c>
    </row>
    <row r="3374" spans="1:2" x14ac:dyDescent="0.2">
      <c r="A3374" s="910">
        <f t="shared" si="126"/>
        <v>46087</v>
      </c>
      <c r="B3374" s="860" t="str">
        <f t="shared" si="125"/>
        <v>Year 10</v>
      </c>
    </row>
    <row r="3375" spans="1:2" x14ac:dyDescent="0.2">
      <c r="A3375" s="910">
        <f t="shared" si="126"/>
        <v>46088</v>
      </c>
      <c r="B3375" s="860" t="str">
        <f t="shared" si="125"/>
        <v>Year 10</v>
      </c>
    </row>
    <row r="3376" spans="1:2" x14ac:dyDescent="0.2">
      <c r="A3376" s="910">
        <f t="shared" si="126"/>
        <v>46089</v>
      </c>
      <c r="B3376" s="860" t="str">
        <f t="shared" si="125"/>
        <v>Year 10</v>
      </c>
    </row>
    <row r="3377" spans="1:2" x14ac:dyDescent="0.2">
      <c r="A3377" s="910">
        <f t="shared" si="126"/>
        <v>46090</v>
      </c>
      <c r="B3377" s="860" t="str">
        <f t="shared" si="125"/>
        <v>Year 10</v>
      </c>
    </row>
    <row r="3378" spans="1:2" x14ac:dyDescent="0.2">
      <c r="A3378" s="910">
        <f t="shared" si="126"/>
        <v>46091</v>
      </c>
      <c r="B3378" s="860" t="str">
        <f t="shared" si="125"/>
        <v>Year 10</v>
      </c>
    </row>
    <row r="3379" spans="1:2" x14ac:dyDescent="0.2">
      <c r="A3379" s="910">
        <f t="shared" si="126"/>
        <v>46092</v>
      </c>
      <c r="B3379" s="860" t="str">
        <f t="shared" si="125"/>
        <v>Year 10</v>
      </c>
    </row>
    <row r="3380" spans="1:2" x14ac:dyDescent="0.2">
      <c r="A3380" s="910">
        <f t="shared" si="126"/>
        <v>46093</v>
      </c>
      <c r="B3380" s="860" t="str">
        <f t="shared" si="125"/>
        <v>Year 10</v>
      </c>
    </row>
    <row r="3381" spans="1:2" x14ac:dyDescent="0.2">
      <c r="A3381" s="910">
        <f t="shared" si="126"/>
        <v>46094</v>
      </c>
      <c r="B3381" s="860" t="str">
        <f t="shared" si="125"/>
        <v>Year 10</v>
      </c>
    </row>
    <row r="3382" spans="1:2" x14ac:dyDescent="0.2">
      <c r="A3382" s="910">
        <f t="shared" si="126"/>
        <v>46095</v>
      </c>
      <c r="B3382" s="860" t="str">
        <f t="shared" si="125"/>
        <v>Year 10</v>
      </c>
    </row>
    <row r="3383" spans="1:2" x14ac:dyDescent="0.2">
      <c r="A3383" s="910">
        <f t="shared" si="126"/>
        <v>46096</v>
      </c>
      <c r="B3383" s="860" t="str">
        <f t="shared" si="125"/>
        <v>Year 10</v>
      </c>
    </row>
    <row r="3384" spans="1:2" x14ac:dyDescent="0.2">
      <c r="A3384" s="910">
        <f t="shared" si="126"/>
        <v>46097</v>
      </c>
      <c r="B3384" s="860" t="str">
        <f t="shared" si="125"/>
        <v>Year 10</v>
      </c>
    </row>
    <row r="3385" spans="1:2" x14ac:dyDescent="0.2">
      <c r="A3385" s="910">
        <f t="shared" si="126"/>
        <v>46098</v>
      </c>
      <c r="B3385" s="860" t="str">
        <f t="shared" si="125"/>
        <v>Year 10</v>
      </c>
    </row>
    <row r="3386" spans="1:2" x14ac:dyDescent="0.2">
      <c r="A3386" s="910">
        <f t="shared" si="126"/>
        <v>46099</v>
      </c>
      <c r="B3386" s="860" t="str">
        <f t="shared" si="125"/>
        <v>Year 10</v>
      </c>
    </row>
    <row r="3387" spans="1:2" x14ac:dyDescent="0.2">
      <c r="A3387" s="910">
        <f t="shared" si="126"/>
        <v>46100</v>
      </c>
      <c r="B3387" s="860" t="str">
        <f t="shared" si="125"/>
        <v>Year 10</v>
      </c>
    </row>
    <row r="3388" spans="1:2" x14ac:dyDescent="0.2">
      <c r="A3388" s="910">
        <f t="shared" si="126"/>
        <v>46101</v>
      </c>
      <c r="B3388" s="860" t="str">
        <f t="shared" si="125"/>
        <v>Year 10</v>
      </c>
    </row>
    <row r="3389" spans="1:2" x14ac:dyDescent="0.2">
      <c r="A3389" s="910">
        <f t="shared" si="126"/>
        <v>46102</v>
      </c>
      <c r="B3389" s="860" t="str">
        <f t="shared" si="125"/>
        <v>Year 10</v>
      </c>
    </row>
    <row r="3390" spans="1:2" x14ac:dyDescent="0.2">
      <c r="A3390" s="910">
        <f t="shared" si="126"/>
        <v>46103</v>
      </c>
      <c r="B3390" s="860" t="str">
        <f t="shared" si="125"/>
        <v>Year 10</v>
      </c>
    </row>
    <row r="3391" spans="1:2" x14ac:dyDescent="0.2">
      <c r="A3391" s="910">
        <f t="shared" si="126"/>
        <v>46104</v>
      </c>
      <c r="B3391" s="860" t="str">
        <f t="shared" si="125"/>
        <v>Year 10</v>
      </c>
    </row>
    <row r="3392" spans="1:2" x14ac:dyDescent="0.2">
      <c r="A3392" s="910">
        <f t="shared" si="126"/>
        <v>46105</v>
      </c>
      <c r="B3392" s="860" t="str">
        <f t="shared" si="125"/>
        <v>Year 10</v>
      </c>
    </row>
    <row r="3393" spans="1:2" x14ac:dyDescent="0.2">
      <c r="A3393" s="910">
        <f t="shared" si="126"/>
        <v>46106</v>
      </c>
      <c r="B3393" s="860" t="str">
        <f t="shared" si="125"/>
        <v>Year 10</v>
      </c>
    </row>
    <row r="3394" spans="1:2" x14ac:dyDescent="0.2">
      <c r="A3394" s="910">
        <f t="shared" si="126"/>
        <v>46107</v>
      </c>
      <c r="B3394" s="860" t="str">
        <f t="shared" si="125"/>
        <v>Year 10</v>
      </c>
    </row>
    <row r="3395" spans="1:2" x14ac:dyDescent="0.2">
      <c r="A3395" s="910">
        <f t="shared" si="126"/>
        <v>46108</v>
      </c>
      <c r="B3395" s="860" t="str">
        <f t="shared" si="125"/>
        <v>Year 10</v>
      </c>
    </row>
    <row r="3396" spans="1:2" x14ac:dyDescent="0.2">
      <c r="A3396" s="910">
        <f t="shared" si="126"/>
        <v>46109</v>
      </c>
      <c r="B3396" s="860" t="str">
        <f t="shared" si="125"/>
        <v>Year 10</v>
      </c>
    </row>
    <row r="3397" spans="1:2" x14ac:dyDescent="0.2">
      <c r="A3397" s="910">
        <f t="shared" si="126"/>
        <v>46110</v>
      </c>
      <c r="B3397" s="860" t="str">
        <f t="shared" si="125"/>
        <v>Year 10</v>
      </c>
    </row>
    <row r="3398" spans="1:2" x14ac:dyDescent="0.2">
      <c r="A3398" s="910">
        <f t="shared" si="126"/>
        <v>46111</v>
      </c>
      <c r="B3398" s="860" t="str">
        <f t="shared" si="125"/>
        <v>Year 10</v>
      </c>
    </row>
    <row r="3399" spans="1:2" x14ac:dyDescent="0.2">
      <c r="A3399" s="910">
        <f t="shared" si="126"/>
        <v>46112</v>
      </c>
      <c r="B3399" s="860" t="str">
        <f t="shared" si="125"/>
        <v>Year 10</v>
      </c>
    </row>
    <row r="3400" spans="1:2" x14ac:dyDescent="0.2">
      <c r="A3400" s="910">
        <f t="shared" si="126"/>
        <v>46113</v>
      </c>
      <c r="B3400" s="860" t="str">
        <f t="shared" si="125"/>
        <v>Year 10</v>
      </c>
    </row>
    <row r="3401" spans="1:2" x14ac:dyDescent="0.2">
      <c r="A3401" s="910">
        <f t="shared" si="126"/>
        <v>46114</v>
      </c>
      <c r="B3401" s="860" t="str">
        <f t="shared" si="125"/>
        <v>Year 10</v>
      </c>
    </row>
    <row r="3402" spans="1:2" x14ac:dyDescent="0.2">
      <c r="A3402" s="910">
        <f t="shared" si="126"/>
        <v>46115</v>
      </c>
      <c r="B3402" s="860" t="str">
        <f t="shared" si="125"/>
        <v>Year 10</v>
      </c>
    </row>
    <row r="3403" spans="1:2" x14ac:dyDescent="0.2">
      <c r="A3403" s="910">
        <f t="shared" si="126"/>
        <v>46116</v>
      </c>
      <c r="B3403" s="860" t="str">
        <f t="shared" si="125"/>
        <v>Year 10</v>
      </c>
    </row>
    <row r="3404" spans="1:2" x14ac:dyDescent="0.2">
      <c r="A3404" s="910">
        <f t="shared" si="126"/>
        <v>46117</v>
      </c>
      <c r="B3404" s="860" t="str">
        <f t="shared" si="125"/>
        <v>Year 10</v>
      </c>
    </row>
    <row r="3405" spans="1:2" x14ac:dyDescent="0.2">
      <c r="A3405" s="910">
        <f t="shared" si="126"/>
        <v>46118</v>
      </c>
      <c r="B3405" s="860" t="str">
        <f t="shared" si="125"/>
        <v>Year 10</v>
      </c>
    </row>
    <row r="3406" spans="1:2" x14ac:dyDescent="0.2">
      <c r="A3406" s="910">
        <f t="shared" si="126"/>
        <v>46119</v>
      </c>
      <c r="B3406" s="860" t="str">
        <f t="shared" si="125"/>
        <v>Year 10</v>
      </c>
    </row>
    <row r="3407" spans="1:2" x14ac:dyDescent="0.2">
      <c r="A3407" s="910">
        <f t="shared" si="126"/>
        <v>46120</v>
      </c>
      <c r="B3407" s="860" t="str">
        <f t="shared" si="125"/>
        <v>Year 10</v>
      </c>
    </row>
    <row r="3408" spans="1:2" x14ac:dyDescent="0.2">
      <c r="A3408" s="910">
        <f t="shared" si="126"/>
        <v>46121</v>
      </c>
      <c r="B3408" s="860" t="str">
        <f t="shared" si="125"/>
        <v>Year 10</v>
      </c>
    </row>
    <row r="3409" spans="1:2" x14ac:dyDescent="0.2">
      <c r="A3409" s="910">
        <f t="shared" si="126"/>
        <v>46122</v>
      </c>
      <c r="B3409" s="860" t="str">
        <f t="shared" si="125"/>
        <v>Year 10</v>
      </c>
    </row>
    <row r="3410" spans="1:2" x14ac:dyDescent="0.2">
      <c r="A3410" s="910">
        <f t="shared" si="126"/>
        <v>46123</v>
      </c>
      <c r="B3410" s="860" t="str">
        <f t="shared" si="125"/>
        <v>Year 10</v>
      </c>
    </row>
    <row r="3411" spans="1:2" x14ac:dyDescent="0.2">
      <c r="A3411" s="910">
        <f t="shared" si="126"/>
        <v>46124</v>
      </c>
      <c r="B3411" s="860" t="str">
        <f t="shared" si="125"/>
        <v>Year 10</v>
      </c>
    </row>
    <row r="3412" spans="1:2" x14ac:dyDescent="0.2">
      <c r="A3412" s="910">
        <f t="shared" si="126"/>
        <v>46125</v>
      </c>
      <c r="B3412" s="860" t="str">
        <f t="shared" si="125"/>
        <v>Year 10</v>
      </c>
    </row>
    <row r="3413" spans="1:2" x14ac:dyDescent="0.2">
      <c r="A3413" s="910">
        <f t="shared" si="126"/>
        <v>46126</v>
      </c>
      <c r="B3413" s="860" t="str">
        <f t="shared" si="125"/>
        <v>Year 10</v>
      </c>
    </row>
    <row r="3414" spans="1:2" x14ac:dyDescent="0.2">
      <c r="A3414" s="910">
        <f t="shared" si="126"/>
        <v>46127</v>
      </c>
      <c r="B3414" s="860" t="str">
        <f t="shared" si="125"/>
        <v>Year 10</v>
      </c>
    </row>
    <row r="3415" spans="1:2" x14ac:dyDescent="0.2">
      <c r="A3415" s="910">
        <f t="shared" si="126"/>
        <v>46128</v>
      </c>
      <c r="B3415" s="860" t="str">
        <f t="shared" si="125"/>
        <v>Year 10</v>
      </c>
    </row>
    <row r="3416" spans="1:2" x14ac:dyDescent="0.2">
      <c r="A3416" s="910">
        <f t="shared" si="126"/>
        <v>46129</v>
      </c>
      <c r="B3416" s="860" t="str">
        <f t="shared" ref="B3416:B3479" si="127">IF(AND(DAY(A3416)=DAY($B$8),MONTH(A3416)=MONTH($B$8),YEAR(A3416)-YEAR($B$8)&gt;-1),CONCATENATE("Year ",YEAR(A3416)-YEAR($B$8)+1),B3415)</f>
        <v>Year 10</v>
      </c>
    </row>
    <row r="3417" spans="1:2" x14ac:dyDescent="0.2">
      <c r="A3417" s="910">
        <f t="shared" ref="A3417:A3480" si="128">A3416+1</f>
        <v>46130</v>
      </c>
      <c r="B3417" s="860" t="str">
        <f t="shared" si="127"/>
        <v>Year 10</v>
      </c>
    </row>
    <row r="3418" spans="1:2" x14ac:dyDescent="0.2">
      <c r="A3418" s="910">
        <f t="shared" si="128"/>
        <v>46131</v>
      </c>
      <c r="B3418" s="860" t="str">
        <f t="shared" si="127"/>
        <v>Year 10</v>
      </c>
    </row>
    <row r="3419" spans="1:2" x14ac:dyDescent="0.2">
      <c r="A3419" s="910">
        <f t="shared" si="128"/>
        <v>46132</v>
      </c>
      <c r="B3419" s="860" t="str">
        <f t="shared" si="127"/>
        <v>Year 10</v>
      </c>
    </row>
    <row r="3420" spans="1:2" x14ac:dyDescent="0.2">
      <c r="A3420" s="910">
        <f t="shared" si="128"/>
        <v>46133</v>
      </c>
      <c r="B3420" s="860" t="str">
        <f t="shared" si="127"/>
        <v>Year 10</v>
      </c>
    </row>
    <row r="3421" spans="1:2" x14ac:dyDescent="0.2">
      <c r="A3421" s="910">
        <f t="shared" si="128"/>
        <v>46134</v>
      </c>
      <c r="B3421" s="860" t="str">
        <f t="shared" si="127"/>
        <v>Year 10</v>
      </c>
    </row>
    <row r="3422" spans="1:2" x14ac:dyDescent="0.2">
      <c r="A3422" s="910">
        <f t="shared" si="128"/>
        <v>46135</v>
      </c>
      <c r="B3422" s="860" t="str">
        <f t="shared" si="127"/>
        <v>Year 10</v>
      </c>
    </row>
    <row r="3423" spans="1:2" x14ac:dyDescent="0.2">
      <c r="A3423" s="910">
        <f t="shared" si="128"/>
        <v>46136</v>
      </c>
      <c r="B3423" s="860" t="str">
        <f t="shared" si="127"/>
        <v>Year 10</v>
      </c>
    </row>
    <row r="3424" spans="1:2" x14ac:dyDescent="0.2">
      <c r="A3424" s="910">
        <f t="shared" si="128"/>
        <v>46137</v>
      </c>
      <c r="B3424" s="860" t="str">
        <f t="shared" si="127"/>
        <v>Year 10</v>
      </c>
    </row>
    <row r="3425" spans="1:2" x14ac:dyDescent="0.2">
      <c r="A3425" s="910">
        <f t="shared" si="128"/>
        <v>46138</v>
      </c>
      <c r="B3425" s="860" t="str">
        <f t="shared" si="127"/>
        <v>Year 10</v>
      </c>
    </row>
    <row r="3426" spans="1:2" x14ac:dyDescent="0.2">
      <c r="A3426" s="910">
        <f t="shared" si="128"/>
        <v>46139</v>
      </c>
      <c r="B3426" s="860" t="str">
        <f t="shared" si="127"/>
        <v>Year 10</v>
      </c>
    </row>
    <row r="3427" spans="1:2" x14ac:dyDescent="0.2">
      <c r="A3427" s="910">
        <f t="shared" si="128"/>
        <v>46140</v>
      </c>
      <c r="B3427" s="860" t="str">
        <f t="shared" si="127"/>
        <v>Year 10</v>
      </c>
    </row>
    <row r="3428" spans="1:2" x14ac:dyDescent="0.2">
      <c r="A3428" s="910">
        <f t="shared" si="128"/>
        <v>46141</v>
      </c>
      <c r="B3428" s="860" t="str">
        <f t="shared" si="127"/>
        <v>Year 10</v>
      </c>
    </row>
    <row r="3429" spans="1:2" x14ac:dyDescent="0.2">
      <c r="A3429" s="910">
        <f t="shared" si="128"/>
        <v>46142</v>
      </c>
      <c r="B3429" s="860" t="str">
        <f t="shared" si="127"/>
        <v>Year 10</v>
      </c>
    </row>
    <row r="3430" spans="1:2" x14ac:dyDescent="0.2">
      <c r="A3430" s="910">
        <f t="shared" si="128"/>
        <v>46143</v>
      </c>
      <c r="B3430" s="860" t="str">
        <f t="shared" si="127"/>
        <v>Year 10</v>
      </c>
    </row>
    <row r="3431" spans="1:2" x14ac:dyDescent="0.2">
      <c r="A3431" s="910">
        <f t="shared" si="128"/>
        <v>46144</v>
      </c>
      <c r="B3431" s="860" t="str">
        <f t="shared" si="127"/>
        <v>Year 10</v>
      </c>
    </row>
    <row r="3432" spans="1:2" x14ac:dyDescent="0.2">
      <c r="A3432" s="910">
        <f t="shared" si="128"/>
        <v>46145</v>
      </c>
      <c r="B3432" s="860" t="str">
        <f t="shared" si="127"/>
        <v>Year 10</v>
      </c>
    </row>
    <row r="3433" spans="1:2" x14ac:dyDescent="0.2">
      <c r="A3433" s="910">
        <f t="shared" si="128"/>
        <v>46146</v>
      </c>
      <c r="B3433" s="860" t="str">
        <f t="shared" si="127"/>
        <v>Year 10</v>
      </c>
    </row>
    <row r="3434" spans="1:2" x14ac:dyDescent="0.2">
      <c r="A3434" s="910">
        <f t="shared" si="128"/>
        <v>46147</v>
      </c>
      <c r="B3434" s="860" t="str">
        <f t="shared" si="127"/>
        <v>Year 10</v>
      </c>
    </row>
    <row r="3435" spans="1:2" x14ac:dyDescent="0.2">
      <c r="A3435" s="910">
        <f t="shared" si="128"/>
        <v>46148</v>
      </c>
      <c r="B3435" s="860" t="str">
        <f t="shared" si="127"/>
        <v>Year 10</v>
      </c>
    </row>
    <row r="3436" spans="1:2" x14ac:dyDescent="0.2">
      <c r="A3436" s="910">
        <f t="shared" si="128"/>
        <v>46149</v>
      </c>
      <c r="B3436" s="860" t="str">
        <f t="shared" si="127"/>
        <v>Year 10</v>
      </c>
    </row>
    <row r="3437" spans="1:2" x14ac:dyDescent="0.2">
      <c r="A3437" s="910">
        <f t="shared" si="128"/>
        <v>46150</v>
      </c>
      <c r="B3437" s="860" t="str">
        <f t="shared" si="127"/>
        <v>Year 10</v>
      </c>
    </row>
    <row r="3438" spans="1:2" x14ac:dyDescent="0.2">
      <c r="A3438" s="910">
        <f t="shared" si="128"/>
        <v>46151</v>
      </c>
      <c r="B3438" s="860" t="str">
        <f t="shared" si="127"/>
        <v>Year 10</v>
      </c>
    </row>
    <row r="3439" spans="1:2" x14ac:dyDescent="0.2">
      <c r="A3439" s="910">
        <f t="shared" si="128"/>
        <v>46152</v>
      </c>
      <c r="B3439" s="860" t="str">
        <f t="shared" si="127"/>
        <v>Year 10</v>
      </c>
    </row>
    <row r="3440" spans="1:2" x14ac:dyDescent="0.2">
      <c r="A3440" s="910">
        <f t="shared" si="128"/>
        <v>46153</v>
      </c>
      <c r="B3440" s="860" t="str">
        <f t="shared" si="127"/>
        <v>Year 10</v>
      </c>
    </row>
    <row r="3441" spans="1:2" x14ac:dyDescent="0.2">
      <c r="A3441" s="910">
        <f t="shared" si="128"/>
        <v>46154</v>
      </c>
      <c r="B3441" s="860" t="str">
        <f t="shared" si="127"/>
        <v>Year 10</v>
      </c>
    </row>
    <row r="3442" spans="1:2" x14ac:dyDescent="0.2">
      <c r="A3442" s="910">
        <f t="shared" si="128"/>
        <v>46155</v>
      </c>
      <c r="B3442" s="860" t="str">
        <f t="shared" si="127"/>
        <v>Year 10</v>
      </c>
    </row>
    <row r="3443" spans="1:2" x14ac:dyDescent="0.2">
      <c r="A3443" s="910">
        <f t="shared" si="128"/>
        <v>46156</v>
      </c>
      <c r="B3443" s="860" t="str">
        <f t="shared" si="127"/>
        <v>Year 10</v>
      </c>
    </row>
    <row r="3444" spans="1:2" x14ac:dyDescent="0.2">
      <c r="A3444" s="910">
        <f t="shared" si="128"/>
        <v>46157</v>
      </c>
      <c r="B3444" s="860" t="str">
        <f t="shared" si="127"/>
        <v>Year 10</v>
      </c>
    </row>
    <row r="3445" spans="1:2" x14ac:dyDescent="0.2">
      <c r="A3445" s="910">
        <f t="shared" si="128"/>
        <v>46158</v>
      </c>
      <c r="B3445" s="860" t="str">
        <f t="shared" si="127"/>
        <v>Year 10</v>
      </c>
    </row>
    <row r="3446" spans="1:2" x14ac:dyDescent="0.2">
      <c r="A3446" s="910">
        <f t="shared" si="128"/>
        <v>46159</v>
      </c>
      <c r="B3446" s="860" t="str">
        <f t="shared" si="127"/>
        <v>Year 10</v>
      </c>
    </row>
    <row r="3447" spans="1:2" x14ac:dyDescent="0.2">
      <c r="A3447" s="910">
        <f t="shared" si="128"/>
        <v>46160</v>
      </c>
      <c r="B3447" s="860" t="str">
        <f t="shared" si="127"/>
        <v>Year 10</v>
      </c>
    </row>
    <row r="3448" spans="1:2" x14ac:dyDescent="0.2">
      <c r="A3448" s="910">
        <f t="shared" si="128"/>
        <v>46161</v>
      </c>
      <c r="B3448" s="860" t="str">
        <f t="shared" si="127"/>
        <v>Year 10</v>
      </c>
    </row>
    <row r="3449" spans="1:2" x14ac:dyDescent="0.2">
      <c r="A3449" s="910">
        <f t="shared" si="128"/>
        <v>46162</v>
      </c>
      <c r="B3449" s="860" t="str">
        <f t="shared" si="127"/>
        <v>Year 10</v>
      </c>
    </row>
    <row r="3450" spans="1:2" x14ac:dyDescent="0.2">
      <c r="A3450" s="910">
        <f t="shared" si="128"/>
        <v>46163</v>
      </c>
      <c r="B3450" s="860" t="str">
        <f t="shared" si="127"/>
        <v>Year 10</v>
      </c>
    </row>
    <row r="3451" spans="1:2" x14ac:dyDescent="0.2">
      <c r="A3451" s="910">
        <f t="shared" si="128"/>
        <v>46164</v>
      </c>
      <c r="B3451" s="860" t="str">
        <f t="shared" si="127"/>
        <v>Year 10</v>
      </c>
    </row>
    <row r="3452" spans="1:2" x14ac:dyDescent="0.2">
      <c r="A3452" s="910">
        <f t="shared" si="128"/>
        <v>46165</v>
      </c>
      <c r="B3452" s="860" t="str">
        <f t="shared" si="127"/>
        <v>Year 10</v>
      </c>
    </row>
    <row r="3453" spans="1:2" x14ac:dyDescent="0.2">
      <c r="A3453" s="910">
        <f t="shared" si="128"/>
        <v>46166</v>
      </c>
      <c r="B3453" s="860" t="str">
        <f t="shared" si="127"/>
        <v>Year 10</v>
      </c>
    </row>
    <row r="3454" spans="1:2" x14ac:dyDescent="0.2">
      <c r="A3454" s="910">
        <f t="shared" si="128"/>
        <v>46167</v>
      </c>
      <c r="B3454" s="860" t="str">
        <f t="shared" si="127"/>
        <v>Year 10</v>
      </c>
    </row>
    <row r="3455" spans="1:2" x14ac:dyDescent="0.2">
      <c r="A3455" s="910">
        <f t="shared" si="128"/>
        <v>46168</v>
      </c>
      <c r="B3455" s="860" t="str">
        <f t="shared" si="127"/>
        <v>Year 10</v>
      </c>
    </row>
    <row r="3456" spans="1:2" x14ac:dyDescent="0.2">
      <c r="A3456" s="910">
        <f t="shared" si="128"/>
        <v>46169</v>
      </c>
      <c r="B3456" s="860" t="str">
        <f t="shared" si="127"/>
        <v>Year 10</v>
      </c>
    </row>
    <row r="3457" spans="1:2" x14ac:dyDescent="0.2">
      <c r="A3457" s="910">
        <f t="shared" si="128"/>
        <v>46170</v>
      </c>
      <c r="B3457" s="860" t="str">
        <f t="shared" si="127"/>
        <v>Year 10</v>
      </c>
    </row>
    <row r="3458" spans="1:2" x14ac:dyDescent="0.2">
      <c r="A3458" s="910">
        <f t="shared" si="128"/>
        <v>46171</v>
      </c>
      <c r="B3458" s="860" t="str">
        <f t="shared" si="127"/>
        <v>Year 10</v>
      </c>
    </row>
    <row r="3459" spans="1:2" x14ac:dyDescent="0.2">
      <c r="A3459" s="910">
        <f t="shared" si="128"/>
        <v>46172</v>
      </c>
      <c r="B3459" s="860" t="str">
        <f t="shared" si="127"/>
        <v>Year 10</v>
      </c>
    </row>
    <row r="3460" spans="1:2" x14ac:dyDescent="0.2">
      <c r="A3460" s="910">
        <f t="shared" si="128"/>
        <v>46173</v>
      </c>
      <c r="B3460" s="860" t="str">
        <f t="shared" si="127"/>
        <v>Year 10</v>
      </c>
    </row>
    <row r="3461" spans="1:2" x14ac:dyDescent="0.2">
      <c r="A3461" s="910">
        <f t="shared" si="128"/>
        <v>46174</v>
      </c>
      <c r="B3461" s="860" t="str">
        <f t="shared" si="127"/>
        <v>Year 10</v>
      </c>
    </row>
    <row r="3462" spans="1:2" x14ac:dyDescent="0.2">
      <c r="A3462" s="910">
        <f t="shared" si="128"/>
        <v>46175</v>
      </c>
      <c r="B3462" s="860" t="str">
        <f t="shared" si="127"/>
        <v>Year 10</v>
      </c>
    </row>
    <row r="3463" spans="1:2" x14ac:dyDescent="0.2">
      <c r="A3463" s="910">
        <f t="shared" si="128"/>
        <v>46176</v>
      </c>
      <c r="B3463" s="860" t="str">
        <f t="shared" si="127"/>
        <v>Year 10</v>
      </c>
    </row>
    <row r="3464" spans="1:2" x14ac:dyDescent="0.2">
      <c r="A3464" s="910">
        <f t="shared" si="128"/>
        <v>46177</v>
      </c>
      <c r="B3464" s="860" t="str">
        <f t="shared" si="127"/>
        <v>Year 10</v>
      </c>
    </row>
    <row r="3465" spans="1:2" x14ac:dyDescent="0.2">
      <c r="A3465" s="910">
        <f t="shared" si="128"/>
        <v>46178</v>
      </c>
      <c r="B3465" s="860" t="str">
        <f t="shared" si="127"/>
        <v>Year 10</v>
      </c>
    </row>
    <row r="3466" spans="1:2" x14ac:dyDescent="0.2">
      <c r="A3466" s="910">
        <f t="shared" si="128"/>
        <v>46179</v>
      </c>
      <c r="B3466" s="860" t="str">
        <f t="shared" si="127"/>
        <v>Year 10</v>
      </c>
    </row>
    <row r="3467" spans="1:2" x14ac:dyDescent="0.2">
      <c r="A3467" s="910">
        <f t="shared" si="128"/>
        <v>46180</v>
      </c>
      <c r="B3467" s="860" t="str">
        <f t="shared" si="127"/>
        <v>Year 10</v>
      </c>
    </row>
    <row r="3468" spans="1:2" x14ac:dyDescent="0.2">
      <c r="A3468" s="910">
        <f t="shared" si="128"/>
        <v>46181</v>
      </c>
      <c r="B3468" s="860" t="str">
        <f t="shared" si="127"/>
        <v>Year 10</v>
      </c>
    </row>
    <row r="3469" spans="1:2" x14ac:dyDescent="0.2">
      <c r="A3469" s="910">
        <f t="shared" si="128"/>
        <v>46182</v>
      </c>
      <c r="B3469" s="860" t="str">
        <f t="shared" si="127"/>
        <v>Year 10</v>
      </c>
    </row>
    <row r="3470" spans="1:2" x14ac:dyDescent="0.2">
      <c r="A3470" s="910">
        <f t="shared" si="128"/>
        <v>46183</v>
      </c>
      <c r="B3470" s="860" t="str">
        <f t="shared" si="127"/>
        <v>Year 10</v>
      </c>
    </row>
    <row r="3471" spans="1:2" x14ac:dyDescent="0.2">
      <c r="A3471" s="910">
        <f t="shared" si="128"/>
        <v>46184</v>
      </c>
      <c r="B3471" s="860" t="str">
        <f t="shared" si="127"/>
        <v>Year 10</v>
      </c>
    </row>
    <row r="3472" spans="1:2" x14ac:dyDescent="0.2">
      <c r="A3472" s="910">
        <f t="shared" si="128"/>
        <v>46185</v>
      </c>
      <c r="B3472" s="860" t="str">
        <f t="shared" si="127"/>
        <v>Year 10</v>
      </c>
    </row>
    <row r="3473" spans="1:2" x14ac:dyDescent="0.2">
      <c r="A3473" s="910">
        <f t="shared" si="128"/>
        <v>46186</v>
      </c>
      <c r="B3473" s="860" t="str">
        <f t="shared" si="127"/>
        <v>Year 10</v>
      </c>
    </row>
    <row r="3474" spans="1:2" x14ac:dyDescent="0.2">
      <c r="A3474" s="910">
        <f t="shared" si="128"/>
        <v>46187</v>
      </c>
      <c r="B3474" s="860" t="str">
        <f t="shared" si="127"/>
        <v>Year 10</v>
      </c>
    </row>
    <row r="3475" spans="1:2" x14ac:dyDescent="0.2">
      <c r="A3475" s="910">
        <f t="shared" si="128"/>
        <v>46188</v>
      </c>
      <c r="B3475" s="860" t="str">
        <f t="shared" si="127"/>
        <v>Year 10</v>
      </c>
    </row>
    <row r="3476" spans="1:2" x14ac:dyDescent="0.2">
      <c r="A3476" s="910">
        <f t="shared" si="128"/>
        <v>46189</v>
      </c>
      <c r="B3476" s="860" t="str">
        <f t="shared" si="127"/>
        <v>Year 10</v>
      </c>
    </row>
    <row r="3477" spans="1:2" x14ac:dyDescent="0.2">
      <c r="A3477" s="910">
        <f t="shared" si="128"/>
        <v>46190</v>
      </c>
      <c r="B3477" s="860" t="str">
        <f t="shared" si="127"/>
        <v>Year 10</v>
      </c>
    </row>
    <row r="3478" spans="1:2" x14ac:dyDescent="0.2">
      <c r="A3478" s="910">
        <f t="shared" si="128"/>
        <v>46191</v>
      </c>
      <c r="B3478" s="860" t="str">
        <f t="shared" si="127"/>
        <v>Year 10</v>
      </c>
    </row>
    <row r="3479" spans="1:2" x14ac:dyDescent="0.2">
      <c r="A3479" s="910">
        <f t="shared" si="128"/>
        <v>46192</v>
      </c>
      <c r="B3479" s="860" t="str">
        <f t="shared" si="127"/>
        <v>Year 10</v>
      </c>
    </row>
    <row r="3480" spans="1:2" x14ac:dyDescent="0.2">
      <c r="A3480" s="910">
        <f t="shared" si="128"/>
        <v>46193</v>
      </c>
      <c r="B3480" s="860" t="str">
        <f t="shared" ref="B3480:B3543" si="129">IF(AND(DAY(A3480)=DAY($B$8),MONTH(A3480)=MONTH($B$8),YEAR(A3480)-YEAR($B$8)&gt;-1),CONCATENATE("Year ",YEAR(A3480)-YEAR($B$8)+1),B3479)</f>
        <v>Year 10</v>
      </c>
    </row>
    <row r="3481" spans="1:2" x14ac:dyDescent="0.2">
      <c r="A3481" s="910">
        <f t="shared" ref="A3481:A3544" si="130">A3480+1</f>
        <v>46194</v>
      </c>
      <c r="B3481" s="860" t="str">
        <f t="shared" si="129"/>
        <v>Year 10</v>
      </c>
    </row>
    <row r="3482" spans="1:2" x14ac:dyDescent="0.2">
      <c r="A3482" s="910">
        <f t="shared" si="130"/>
        <v>46195</v>
      </c>
      <c r="B3482" s="860" t="str">
        <f t="shared" si="129"/>
        <v>Year 10</v>
      </c>
    </row>
    <row r="3483" spans="1:2" x14ac:dyDescent="0.2">
      <c r="A3483" s="910">
        <f t="shared" si="130"/>
        <v>46196</v>
      </c>
      <c r="B3483" s="860" t="str">
        <f t="shared" si="129"/>
        <v>Year 10</v>
      </c>
    </row>
    <row r="3484" spans="1:2" x14ac:dyDescent="0.2">
      <c r="A3484" s="910">
        <f t="shared" si="130"/>
        <v>46197</v>
      </c>
      <c r="B3484" s="860" t="str">
        <f t="shared" si="129"/>
        <v>Year 10</v>
      </c>
    </row>
    <row r="3485" spans="1:2" x14ac:dyDescent="0.2">
      <c r="A3485" s="910">
        <f t="shared" si="130"/>
        <v>46198</v>
      </c>
      <c r="B3485" s="860" t="str">
        <f t="shared" si="129"/>
        <v>Year 10</v>
      </c>
    </row>
    <row r="3486" spans="1:2" x14ac:dyDescent="0.2">
      <c r="A3486" s="910">
        <f t="shared" si="130"/>
        <v>46199</v>
      </c>
      <c r="B3486" s="860" t="str">
        <f t="shared" si="129"/>
        <v>Year 10</v>
      </c>
    </row>
    <row r="3487" spans="1:2" x14ac:dyDescent="0.2">
      <c r="A3487" s="910">
        <f t="shared" si="130"/>
        <v>46200</v>
      </c>
      <c r="B3487" s="860" t="str">
        <f t="shared" si="129"/>
        <v>Year 10</v>
      </c>
    </row>
    <row r="3488" spans="1:2" x14ac:dyDescent="0.2">
      <c r="A3488" s="910">
        <f t="shared" si="130"/>
        <v>46201</v>
      </c>
      <c r="B3488" s="860" t="str">
        <f t="shared" si="129"/>
        <v>Year 10</v>
      </c>
    </row>
    <row r="3489" spans="1:2" x14ac:dyDescent="0.2">
      <c r="A3489" s="910">
        <f t="shared" si="130"/>
        <v>46202</v>
      </c>
      <c r="B3489" s="860" t="str">
        <f t="shared" si="129"/>
        <v>Year 10</v>
      </c>
    </row>
    <row r="3490" spans="1:2" x14ac:dyDescent="0.2">
      <c r="A3490" s="910">
        <f t="shared" si="130"/>
        <v>46203</v>
      </c>
      <c r="B3490" s="860" t="str">
        <f t="shared" si="129"/>
        <v>Year 10</v>
      </c>
    </row>
    <row r="3491" spans="1:2" x14ac:dyDescent="0.2">
      <c r="A3491" s="910">
        <f t="shared" si="130"/>
        <v>46204</v>
      </c>
      <c r="B3491" s="860" t="str">
        <f t="shared" si="129"/>
        <v>Year 10</v>
      </c>
    </row>
    <row r="3492" spans="1:2" x14ac:dyDescent="0.2">
      <c r="A3492" s="910">
        <f t="shared" si="130"/>
        <v>46205</v>
      </c>
      <c r="B3492" s="860" t="str">
        <f t="shared" si="129"/>
        <v>Year 10</v>
      </c>
    </row>
    <row r="3493" spans="1:2" x14ac:dyDescent="0.2">
      <c r="A3493" s="910">
        <f t="shared" si="130"/>
        <v>46206</v>
      </c>
      <c r="B3493" s="860" t="str">
        <f t="shared" si="129"/>
        <v>Year 10</v>
      </c>
    </row>
    <row r="3494" spans="1:2" x14ac:dyDescent="0.2">
      <c r="A3494" s="910">
        <f t="shared" si="130"/>
        <v>46207</v>
      </c>
      <c r="B3494" s="860" t="str">
        <f t="shared" si="129"/>
        <v>Year 10</v>
      </c>
    </row>
    <row r="3495" spans="1:2" x14ac:dyDescent="0.2">
      <c r="A3495" s="910">
        <f t="shared" si="130"/>
        <v>46208</v>
      </c>
      <c r="B3495" s="860" t="str">
        <f t="shared" si="129"/>
        <v>Year 10</v>
      </c>
    </row>
    <row r="3496" spans="1:2" x14ac:dyDescent="0.2">
      <c r="A3496" s="910">
        <f t="shared" si="130"/>
        <v>46209</v>
      </c>
      <c r="B3496" s="860" t="str">
        <f t="shared" si="129"/>
        <v>Year 10</v>
      </c>
    </row>
    <row r="3497" spans="1:2" x14ac:dyDescent="0.2">
      <c r="A3497" s="910">
        <f t="shared" si="130"/>
        <v>46210</v>
      </c>
      <c r="B3497" s="860" t="str">
        <f t="shared" si="129"/>
        <v>Year 10</v>
      </c>
    </row>
    <row r="3498" spans="1:2" x14ac:dyDescent="0.2">
      <c r="A3498" s="910">
        <f t="shared" si="130"/>
        <v>46211</v>
      </c>
      <c r="B3498" s="860" t="str">
        <f t="shared" si="129"/>
        <v>Year 10</v>
      </c>
    </row>
    <row r="3499" spans="1:2" x14ac:dyDescent="0.2">
      <c r="A3499" s="910">
        <f t="shared" si="130"/>
        <v>46212</v>
      </c>
      <c r="B3499" s="860" t="str">
        <f t="shared" si="129"/>
        <v>Year 10</v>
      </c>
    </row>
    <row r="3500" spans="1:2" x14ac:dyDescent="0.2">
      <c r="A3500" s="910">
        <f t="shared" si="130"/>
        <v>46213</v>
      </c>
      <c r="B3500" s="860" t="str">
        <f t="shared" si="129"/>
        <v>Year 10</v>
      </c>
    </row>
    <row r="3501" spans="1:2" x14ac:dyDescent="0.2">
      <c r="A3501" s="910">
        <f t="shared" si="130"/>
        <v>46214</v>
      </c>
      <c r="B3501" s="860" t="str">
        <f t="shared" si="129"/>
        <v>Year 10</v>
      </c>
    </row>
    <row r="3502" spans="1:2" x14ac:dyDescent="0.2">
      <c r="A3502" s="910">
        <f t="shared" si="130"/>
        <v>46215</v>
      </c>
      <c r="B3502" s="860" t="str">
        <f t="shared" si="129"/>
        <v>Year 10</v>
      </c>
    </row>
    <row r="3503" spans="1:2" x14ac:dyDescent="0.2">
      <c r="A3503" s="910">
        <f t="shared" si="130"/>
        <v>46216</v>
      </c>
      <c r="B3503" s="860" t="str">
        <f t="shared" si="129"/>
        <v>Year 10</v>
      </c>
    </row>
    <row r="3504" spans="1:2" x14ac:dyDescent="0.2">
      <c r="A3504" s="910">
        <f t="shared" si="130"/>
        <v>46217</v>
      </c>
      <c r="B3504" s="860" t="str">
        <f t="shared" si="129"/>
        <v>Year 10</v>
      </c>
    </row>
    <row r="3505" spans="1:2" x14ac:dyDescent="0.2">
      <c r="A3505" s="910">
        <f t="shared" si="130"/>
        <v>46218</v>
      </c>
      <c r="B3505" s="860" t="str">
        <f t="shared" si="129"/>
        <v>Year 10</v>
      </c>
    </row>
    <row r="3506" spans="1:2" x14ac:dyDescent="0.2">
      <c r="A3506" s="910">
        <f t="shared" si="130"/>
        <v>46219</v>
      </c>
      <c r="B3506" s="860" t="str">
        <f t="shared" si="129"/>
        <v>Year 10</v>
      </c>
    </row>
    <row r="3507" spans="1:2" x14ac:dyDescent="0.2">
      <c r="A3507" s="910">
        <f t="shared" si="130"/>
        <v>46220</v>
      </c>
      <c r="B3507" s="860" t="str">
        <f t="shared" si="129"/>
        <v>Year 10</v>
      </c>
    </row>
    <row r="3508" spans="1:2" x14ac:dyDescent="0.2">
      <c r="A3508" s="910">
        <f t="shared" si="130"/>
        <v>46221</v>
      </c>
      <c r="B3508" s="860" t="str">
        <f t="shared" si="129"/>
        <v>Year 10</v>
      </c>
    </row>
    <row r="3509" spans="1:2" x14ac:dyDescent="0.2">
      <c r="A3509" s="910">
        <f t="shared" si="130"/>
        <v>46222</v>
      </c>
      <c r="B3509" s="860" t="str">
        <f t="shared" si="129"/>
        <v>Year 10</v>
      </c>
    </row>
    <row r="3510" spans="1:2" x14ac:dyDescent="0.2">
      <c r="A3510" s="910">
        <f t="shared" si="130"/>
        <v>46223</v>
      </c>
      <c r="B3510" s="860" t="str">
        <f t="shared" si="129"/>
        <v>Year 10</v>
      </c>
    </row>
    <row r="3511" spans="1:2" x14ac:dyDescent="0.2">
      <c r="A3511" s="910">
        <f t="shared" si="130"/>
        <v>46224</v>
      </c>
      <c r="B3511" s="860" t="str">
        <f t="shared" si="129"/>
        <v>Year 10</v>
      </c>
    </row>
    <row r="3512" spans="1:2" x14ac:dyDescent="0.2">
      <c r="A3512" s="910">
        <f t="shared" si="130"/>
        <v>46225</v>
      </c>
      <c r="B3512" s="860" t="str">
        <f t="shared" si="129"/>
        <v>Year 10</v>
      </c>
    </row>
    <row r="3513" spans="1:2" x14ac:dyDescent="0.2">
      <c r="A3513" s="910">
        <f t="shared" si="130"/>
        <v>46226</v>
      </c>
      <c r="B3513" s="860" t="str">
        <f t="shared" si="129"/>
        <v>Year 10</v>
      </c>
    </row>
    <row r="3514" spans="1:2" x14ac:dyDescent="0.2">
      <c r="A3514" s="910">
        <f t="shared" si="130"/>
        <v>46227</v>
      </c>
      <c r="B3514" s="860" t="str">
        <f t="shared" si="129"/>
        <v>Year 10</v>
      </c>
    </row>
    <row r="3515" spans="1:2" x14ac:dyDescent="0.2">
      <c r="A3515" s="910">
        <f t="shared" si="130"/>
        <v>46228</v>
      </c>
      <c r="B3515" s="860" t="str">
        <f t="shared" si="129"/>
        <v>Year 10</v>
      </c>
    </row>
    <row r="3516" spans="1:2" x14ac:dyDescent="0.2">
      <c r="A3516" s="910">
        <f t="shared" si="130"/>
        <v>46229</v>
      </c>
      <c r="B3516" s="860" t="str">
        <f t="shared" si="129"/>
        <v>Year 10</v>
      </c>
    </row>
    <row r="3517" spans="1:2" x14ac:dyDescent="0.2">
      <c r="A3517" s="910">
        <f t="shared" si="130"/>
        <v>46230</v>
      </c>
      <c r="B3517" s="860" t="str">
        <f t="shared" si="129"/>
        <v>Year 10</v>
      </c>
    </row>
    <row r="3518" spans="1:2" x14ac:dyDescent="0.2">
      <c r="A3518" s="910">
        <f t="shared" si="130"/>
        <v>46231</v>
      </c>
      <c r="B3518" s="860" t="str">
        <f t="shared" si="129"/>
        <v>Year 10</v>
      </c>
    </row>
    <row r="3519" spans="1:2" x14ac:dyDescent="0.2">
      <c r="A3519" s="910">
        <f t="shared" si="130"/>
        <v>46232</v>
      </c>
      <c r="B3519" s="860" t="str">
        <f t="shared" si="129"/>
        <v>Year 10</v>
      </c>
    </row>
    <row r="3520" spans="1:2" x14ac:dyDescent="0.2">
      <c r="A3520" s="910">
        <f t="shared" si="130"/>
        <v>46233</v>
      </c>
      <c r="B3520" s="860" t="str">
        <f t="shared" si="129"/>
        <v>Year 10</v>
      </c>
    </row>
    <row r="3521" spans="1:2" x14ac:dyDescent="0.2">
      <c r="A3521" s="910">
        <f t="shared" si="130"/>
        <v>46234</v>
      </c>
      <c r="B3521" s="860" t="str">
        <f t="shared" si="129"/>
        <v>Year 10</v>
      </c>
    </row>
    <row r="3522" spans="1:2" x14ac:dyDescent="0.2">
      <c r="A3522" s="910">
        <f t="shared" si="130"/>
        <v>46235</v>
      </c>
      <c r="B3522" s="860" t="str">
        <f t="shared" si="129"/>
        <v>Year 10</v>
      </c>
    </row>
    <row r="3523" spans="1:2" x14ac:dyDescent="0.2">
      <c r="A3523" s="910">
        <f t="shared" si="130"/>
        <v>46236</v>
      </c>
      <c r="B3523" s="860" t="str">
        <f t="shared" si="129"/>
        <v>Year 10</v>
      </c>
    </row>
    <row r="3524" spans="1:2" x14ac:dyDescent="0.2">
      <c r="A3524" s="910">
        <f t="shared" si="130"/>
        <v>46237</v>
      </c>
      <c r="B3524" s="860" t="str">
        <f t="shared" si="129"/>
        <v>Year 10</v>
      </c>
    </row>
    <row r="3525" spans="1:2" x14ac:dyDescent="0.2">
      <c r="A3525" s="910">
        <f t="shared" si="130"/>
        <v>46238</v>
      </c>
      <c r="B3525" s="860" t="str">
        <f t="shared" si="129"/>
        <v>Year 10</v>
      </c>
    </row>
    <row r="3526" spans="1:2" x14ac:dyDescent="0.2">
      <c r="A3526" s="910">
        <f t="shared" si="130"/>
        <v>46239</v>
      </c>
      <c r="B3526" s="860" t="str">
        <f t="shared" si="129"/>
        <v>Year 10</v>
      </c>
    </row>
    <row r="3527" spans="1:2" x14ac:dyDescent="0.2">
      <c r="A3527" s="910">
        <f t="shared" si="130"/>
        <v>46240</v>
      </c>
      <c r="B3527" s="860" t="str">
        <f t="shared" si="129"/>
        <v>Year 10</v>
      </c>
    </row>
    <row r="3528" spans="1:2" x14ac:dyDescent="0.2">
      <c r="A3528" s="910">
        <f t="shared" si="130"/>
        <v>46241</v>
      </c>
      <c r="B3528" s="860" t="str">
        <f t="shared" si="129"/>
        <v>Year 10</v>
      </c>
    </row>
    <row r="3529" spans="1:2" x14ac:dyDescent="0.2">
      <c r="A3529" s="910">
        <f t="shared" si="130"/>
        <v>46242</v>
      </c>
      <c r="B3529" s="860" t="str">
        <f t="shared" si="129"/>
        <v>Year 10</v>
      </c>
    </row>
    <row r="3530" spans="1:2" x14ac:dyDescent="0.2">
      <c r="A3530" s="910">
        <f t="shared" si="130"/>
        <v>46243</v>
      </c>
      <c r="B3530" s="860" t="str">
        <f t="shared" si="129"/>
        <v>Year 10</v>
      </c>
    </row>
    <row r="3531" spans="1:2" x14ac:dyDescent="0.2">
      <c r="A3531" s="910">
        <f t="shared" si="130"/>
        <v>46244</v>
      </c>
      <c r="B3531" s="860" t="str">
        <f t="shared" si="129"/>
        <v>Year 10</v>
      </c>
    </row>
    <row r="3532" spans="1:2" x14ac:dyDescent="0.2">
      <c r="A3532" s="910">
        <f t="shared" si="130"/>
        <v>46245</v>
      </c>
      <c r="B3532" s="860" t="str">
        <f t="shared" si="129"/>
        <v>Year 10</v>
      </c>
    </row>
    <row r="3533" spans="1:2" x14ac:dyDescent="0.2">
      <c r="A3533" s="910">
        <f t="shared" si="130"/>
        <v>46246</v>
      </c>
      <c r="B3533" s="860" t="str">
        <f t="shared" si="129"/>
        <v>Year 10</v>
      </c>
    </row>
    <row r="3534" spans="1:2" x14ac:dyDescent="0.2">
      <c r="A3534" s="910">
        <f t="shared" si="130"/>
        <v>46247</v>
      </c>
      <c r="B3534" s="860" t="str">
        <f t="shared" si="129"/>
        <v>Year 10</v>
      </c>
    </row>
    <row r="3535" spans="1:2" x14ac:dyDescent="0.2">
      <c r="A3535" s="910">
        <f t="shared" si="130"/>
        <v>46248</v>
      </c>
      <c r="B3535" s="860" t="str">
        <f t="shared" si="129"/>
        <v>Year 10</v>
      </c>
    </row>
    <row r="3536" spans="1:2" x14ac:dyDescent="0.2">
      <c r="A3536" s="910">
        <f t="shared" si="130"/>
        <v>46249</v>
      </c>
      <c r="B3536" s="860" t="str">
        <f t="shared" si="129"/>
        <v>Year 10</v>
      </c>
    </row>
    <row r="3537" spans="1:2" x14ac:dyDescent="0.2">
      <c r="A3537" s="910">
        <f t="shared" si="130"/>
        <v>46250</v>
      </c>
      <c r="B3537" s="860" t="str">
        <f t="shared" si="129"/>
        <v>Year 10</v>
      </c>
    </row>
    <row r="3538" spans="1:2" x14ac:dyDescent="0.2">
      <c r="A3538" s="910">
        <f t="shared" si="130"/>
        <v>46251</v>
      </c>
      <c r="B3538" s="860" t="str">
        <f t="shared" si="129"/>
        <v>Year 10</v>
      </c>
    </row>
    <row r="3539" spans="1:2" x14ac:dyDescent="0.2">
      <c r="A3539" s="910">
        <f t="shared" si="130"/>
        <v>46252</v>
      </c>
      <c r="B3539" s="860" t="str">
        <f t="shared" si="129"/>
        <v>Year 10</v>
      </c>
    </row>
    <row r="3540" spans="1:2" x14ac:dyDescent="0.2">
      <c r="A3540" s="910">
        <f t="shared" si="130"/>
        <v>46253</v>
      </c>
      <c r="B3540" s="860" t="str">
        <f t="shared" si="129"/>
        <v>Year 10</v>
      </c>
    </row>
    <row r="3541" spans="1:2" x14ac:dyDescent="0.2">
      <c r="A3541" s="910">
        <f t="shared" si="130"/>
        <v>46254</v>
      </c>
      <c r="B3541" s="860" t="str">
        <f t="shared" si="129"/>
        <v>Year 10</v>
      </c>
    </row>
    <row r="3542" spans="1:2" x14ac:dyDescent="0.2">
      <c r="A3542" s="910">
        <f t="shared" si="130"/>
        <v>46255</v>
      </c>
      <c r="B3542" s="860" t="str">
        <f t="shared" si="129"/>
        <v>Year 10</v>
      </c>
    </row>
    <row r="3543" spans="1:2" x14ac:dyDescent="0.2">
      <c r="A3543" s="910">
        <f t="shared" si="130"/>
        <v>46256</v>
      </c>
      <c r="B3543" s="860" t="str">
        <f t="shared" si="129"/>
        <v>Year 10</v>
      </c>
    </row>
    <row r="3544" spans="1:2" x14ac:dyDescent="0.2">
      <c r="A3544" s="910">
        <f t="shared" si="130"/>
        <v>46257</v>
      </c>
      <c r="B3544" s="860" t="str">
        <f t="shared" ref="B3544:B3607" si="131">IF(AND(DAY(A3544)=DAY($B$8),MONTH(A3544)=MONTH($B$8),YEAR(A3544)-YEAR($B$8)&gt;-1),CONCATENATE("Year ",YEAR(A3544)-YEAR($B$8)+1),B3543)</f>
        <v>Year 10</v>
      </c>
    </row>
    <row r="3545" spans="1:2" x14ac:dyDescent="0.2">
      <c r="A3545" s="910">
        <f t="shared" ref="A3545:A3608" si="132">A3544+1</f>
        <v>46258</v>
      </c>
      <c r="B3545" s="860" t="str">
        <f t="shared" si="131"/>
        <v>Year 10</v>
      </c>
    </row>
    <row r="3546" spans="1:2" x14ac:dyDescent="0.2">
      <c r="A3546" s="910">
        <f t="shared" si="132"/>
        <v>46259</v>
      </c>
      <c r="B3546" s="860" t="str">
        <f t="shared" si="131"/>
        <v>Year 10</v>
      </c>
    </row>
    <row r="3547" spans="1:2" x14ac:dyDescent="0.2">
      <c r="A3547" s="910">
        <f t="shared" si="132"/>
        <v>46260</v>
      </c>
      <c r="B3547" s="860" t="str">
        <f t="shared" si="131"/>
        <v>Year 10</v>
      </c>
    </row>
    <row r="3548" spans="1:2" x14ac:dyDescent="0.2">
      <c r="A3548" s="910">
        <f t="shared" si="132"/>
        <v>46261</v>
      </c>
      <c r="B3548" s="860" t="str">
        <f t="shared" si="131"/>
        <v>Year 10</v>
      </c>
    </row>
    <row r="3549" spans="1:2" x14ac:dyDescent="0.2">
      <c r="A3549" s="910">
        <f t="shared" si="132"/>
        <v>46262</v>
      </c>
      <c r="B3549" s="860" t="str">
        <f t="shared" si="131"/>
        <v>Year 10</v>
      </c>
    </row>
    <row r="3550" spans="1:2" x14ac:dyDescent="0.2">
      <c r="A3550" s="910">
        <f t="shared" si="132"/>
        <v>46263</v>
      </c>
      <c r="B3550" s="860" t="str">
        <f t="shared" si="131"/>
        <v>Year 10</v>
      </c>
    </row>
    <row r="3551" spans="1:2" x14ac:dyDescent="0.2">
      <c r="A3551" s="910">
        <f t="shared" si="132"/>
        <v>46264</v>
      </c>
      <c r="B3551" s="860" t="str">
        <f t="shared" si="131"/>
        <v>Year 10</v>
      </c>
    </row>
    <row r="3552" spans="1:2" x14ac:dyDescent="0.2">
      <c r="A3552" s="910">
        <f t="shared" si="132"/>
        <v>46265</v>
      </c>
      <c r="B3552" s="860" t="str">
        <f t="shared" si="131"/>
        <v>Year 10</v>
      </c>
    </row>
    <row r="3553" spans="1:2" x14ac:dyDescent="0.2">
      <c r="A3553" s="910">
        <f t="shared" si="132"/>
        <v>46266</v>
      </c>
      <c r="B3553" s="860" t="str">
        <f t="shared" si="131"/>
        <v>Year 10</v>
      </c>
    </row>
    <row r="3554" spans="1:2" x14ac:dyDescent="0.2">
      <c r="A3554" s="910">
        <f t="shared" si="132"/>
        <v>46267</v>
      </c>
      <c r="B3554" s="860" t="str">
        <f t="shared" si="131"/>
        <v>Year 10</v>
      </c>
    </row>
    <row r="3555" spans="1:2" x14ac:dyDescent="0.2">
      <c r="A3555" s="910">
        <f t="shared" si="132"/>
        <v>46268</v>
      </c>
      <c r="B3555" s="860" t="str">
        <f t="shared" si="131"/>
        <v>Year 10</v>
      </c>
    </row>
    <row r="3556" spans="1:2" x14ac:dyDescent="0.2">
      <c r="A3556" s="910">
        <f t="shared" si="132"/>
        <v>46269</v>
      </c>
      <c r="B3556" s="860" t="str">
        <f t="shared" si="131"/>
        <v>Year 10</v>
      </c>
    </row>
    <row r="3557" spans="1:2" x14ac:dyDescent="0.2">
      <c r="A3557" s="910">
        <f t="shared" si="132"/>
        <v>46270</v>
      </c>
      <c r="B3557" s="860" t="str">
        <f t="shared" si="131"/>
        <v>Year 10</v>
      </c>
    </row>
    <row r="3558" spans="1:2" x14ac:dyDescent="0.2">
      <c r="A3558" s="910">
        <f t="shared" si="132"/>
        <v>46271</v>
      </c>
      <c r="B3558" s="860" t="str">
        <f t="shared" si="131"/>
        <v>Year 10</v>
      </c>
    </row>
    <row r="3559" spans="1:2" x14ac:dyDescent="0.2">
      <c r="A3559" s="910">
        <f t="shared" si="132"/>
        <v>46272</v>
      </c>
      <c r="B3559" s="860" t="str">
        <f t="shared" si="131"/>
        <v>Year 10</v>
      </c>
    </row>
    <row r="3560" spans="1:2" x14ac:dyDescent="0.2">
      <c r="A3560" s="910">
        <f t="shared" si="132"/>
        <v>46273</v>
      </c>
      <c r="B3560" s="860" t="str">
        <f t="shared" si="131"/>
        <v>Year 10</v>
      </c>
    </row>
    <row r="3561" spans="1:2" x14ac:dyDescent="0.2">
      <c r="A3561" s="910">
        <f t="shared" si="132"/>
        <v>46274</v>
      </c>
      <c r="B3561" s="860" t="str">
        <f t="shared" si="131"/>
        <v>Year 10</v>
      </c>
    </row>
    <row r="3562" spans="1:2" x14ac:dyDescent="0.2">
      <c r="A3562" s="910">
        <f t="shared" si="132"/>
        <v>46275</v>
      </c>
      <c r="B3562" s="860" t="str">
        <f t="shared" si="131"/>
        <v>Year 10</v>
      </c>
    </row>
    <row r="3563" spans="1:2" x14ac:dyDescent="0.2">
      <c r="A3563" s="910">
        <f t="shared" si="132"/>
        <v>46276</v>
      </c>
      <c r="B3563" s="860" t="str">
        <f t="shared" si="131"/>
        <v>Year 10</v>
      </c>
    </row>
    <row r="3564" spans="1:2" x14ac:dyDescent="0.2">
      <c r="A3564" s="910">
        <f t="shared" si="132"/>
        <v>46277</v>
      </c>
      <c r="B3564" s="860" t="str">
        <f t="shared" si="131"/>
        <v>Year 10</v>
      </c>
    </row>
    <row r="3565" spans="1:2" x14ac:dyDescent="0.2">
      <c r="A3565" s="910">
        <f t="shared" si="132"/>
        <v>46278</v>
      </c>
      <c r="B3565" s="860" t="str">
        <f t="shared" si="131"/>
        <v>Year 10</v>
      </c>
    </row>
    <row r="3566" spans="1:2" x14ac:dyDescent="0.2">
      <c r="A3566" s="910">
        <f t="shared" si="132"/>
        <v>46279</v>
      </c>
      <c r="B3566" s="860" t="str">
        <f t="shared" si="131"/>
        <v>Year 10</v>
      </c>
    </row>
    <row r="3567" spans="1:2" x14ac:dyDescent="0.2">
      <c r="A3567" s="910">
        <f t="shared" si="132"/>
        <v>46280</v>
      </c>
      <c r="B3567" s="860" t="str">
        <f t="shared" si="131"/>
        <v>Year 10</v>
      </c>
    </row>
    <row r="3568" spans="1:2" x14ac:dyDescent="0.2">
      <c r="A3568" s="910">
        <f t="shared" si="132"/>
        <v>46281</v>
      </c>
      <c r="B3568" s="860" t="str">
        <f t="shared" si="131"/>
        <v>Year 10</v>
      </c>
    </row>
    <row r="3569" spans="1:2" x14ac:dyDescent="0.2">
      <c r="A3569" s="910">
        <f t="shared" si="132"/>
        <v>46282</v>
      </c>
      <c r="B3569" s="860" t="str">
        <f t="shared" si="131"/>
        <v>Year 10</v>
      </c>
    </row>
    <row r="3570" spans="1:2" x14ac:dyDescent="0.2">
      <c r="A3570" s="910">
        <f t="shared" si="132"/>
        <v>46283</v>
      </c>
      <c r="B3570" s="860" t="str">
        <f t="shared" si="131"/>
        <v>Year 10</v>
      </c>
    </row>
    <row r="3571" spans="1:2" x14ac:dyDescent="0.2">
      <c r="A3571" s="910">
        <f t="shared" si="132"/>
        <v>46284</v>
      </c>
      <c r="B3571" s="860" t="str">
        <f t="shared" si="131"/>
        <v>Year 10</v>
      </c>
    </row>
    <row r="3572" spans="1:2" x14ac:dyDescent="0.2">
      <c r="A3572" s="910">
        <f t="shared" si="132"/>
        <v>46285</v>
      </c>
      <c r="B3572" s="860" t="str">
        <f t="shared" si="131"/>
        <v>Year 10</v>
      </c>
    </row>
    <row r="3573" spans="1:2" x14ac:dyDescent="0.2">
      <c r="A3573" s="910">
        <f t="shared" si="132"/>
        <v>46286</v>
      </c>
      <c r="B3573" s="860" t="str">
        <f t="shared" si="131"/>
        <v>Year 10</v>
      </c>
    </row>
    <row r="3574" spans="1:2" x14ac:dyDescent="0.2">
      <c r="A3574" s="910">
        <f t="shared" si="132"/>
        <v>46287</v>
      </c>
      <c r="B3574" s="860" t="str">
        <f t="shared" si="131"/>
        <v>Year 10</v>
      </c>
    </row>
    <row r="3575" spans="1:2" x14ac:dyDescent="0.2">
      <c r="A3575" s="910">
        <f t="shared" si="132"/>
        <v>46288</v>
      </c>
      <c r="B3575" s="860" t="str">
        <f t="shared" si="131"/>
        <v>Year 10</v>
      </c>
    </row>
    <row r="3576" spans="1:2" x14ac:dyDescent="0.2">
      <c r="A3576" s="910">
        <f t="shared" si="132"/>
        <v>46289</v>
      </c>
      <c r="B3576" s="860" t="str">
        <f t="shared" si="131"/>
        <v>Year 10</v>
      </c>
    </row>
    <row r="3577" spans="1:2" x14ac:dyDescent="0.2">
      <c r="A3577" s="910">
        <f t="shared" si="132"/>
        <v>46290</v>
      </c>
      <c r="B3577" s="860" t="str">
        <f t="shared" si="131"/>
        <v>Year 10</v>
      </c>
    </row>
    <row r="3578" spans="1:2" x14ac:dyDescent="0.2">
      <c r="A3578" s="910">
        <f t="shared" si="132"/>
        <v>46291</v>
      </c>
      <c r="B3578" s="860" t="str">
        <f t="shared" si="131"/>
        <v>Year 10</v>
      </c>
    </row>
    <row r="3579" spans="1:2" x14ac:dyDescent="0.2">
      <c r="A3579" s="910">
        <f t="shared" si="132"/>
        <v>46292</v>
      </c>
      <c r="B3579" s="860" t="str">
        <f t="shared" si="131"/>
        <v>Year 10</v>
      </c>
    </row>
    <row r="3580" spans="1:2" x14ac:dyDescent="0.2">
      <c r="A3580" s="910">
        <f t="shared" si="132"/>
        <v>46293</v>
      </c>
      <c r="B3580" s="860" t="str">
        <f t="shared" si="131"/>
        <v>Year 10</v>
      </c>
    </row>
    <row r="3581" spans="1:2" x14ac:dyDescent="0.2">
      <c r="A3581" s="910">
        <f t="shared" si="132"/>
        <v>46294</v>
      </c>
      <c r="B3581" s="860" t="str">
        <f t="shared" si="131"/>
        <v>Year 10</v>
      </c>
    </row>
    <row r="3582" spans="1:2" x14ac:dyDescent="0.2">
      <c r="A3582" s="910">
        <f t="shared" si="132"/>
        <v>46295</v>
      </c>
      <c r="B3582" s="860" t="str">
        <f t="shared" si="131"/>
        <v>Year 10</v>
      </c>
    </row>
    <row r="3583" spans="1:2" x14ac:dyDescent="0.2">
      <c r="A3583" s="910">
        <f t="shared" si="132"/>
        <v>46296</v>
      </c>
      <c r="B3583" s="860" t="str">
        <f t="shared" si="131"/>
        <v>Year 10</v>
      </c>
    </row>
    <row r="3584" spans="1:2" x14ac:dyDescent="0.2">
      <c r="A3584" s="910">
        <f t="shared" si="132"/>
        <v>46297</v>
      </c>
      <c r="B3584" s="860" t="str">
        <f t="shared" si="131"/>
        <v>Year 10</v>
      </c>
    </row>
    <row r="3585" spans="1:2" x14ac:dyDescent="0.2">
      <c r="A3585" s="910">
        <f t="shared" si="132"/>
        <v>46298</v>
      </c>
      <c r="B3585" s="860" t="str">
        <f t="shared" si="131"/>
        <v>Year 10</v>
      </c>
    </row>
    <row r="3586" spans="1:2" x14ac:dyDescent="0.2">
      <c r="A3586" s="910">
        <f t="shared" si="132"/>
        <v>46299</v>
      </c>
      <c r="B3586" s="860" t="str">
        <f t="shared" si="131"/>
        <v>Year 10</v>
      </c>
    </row>
    <row r="3587" spans="1:2" x14ac:dyDescent="0.2">
      <c r="A3587" s="910">
        <f t="shared" si="132"/>
        <v>46300</v>
      </c>
      <c r="B3587" s="860" t="str">
        <f t="shared" si="131"/>
        <v>Year 10</v>
      </c>
    </row>
    <row r="3588" spans="1:2" x14ac:dyDescent="0.2">
      <c r="A3588" s="910">
        <f t="shared" si="132"/>
        <v>46301</v>
      </c>
      <c r="B3588" s="860" t="str">
        <f t="shared" si="131"/>
        <v>Year 10</v>
      </c>
    </row>
    <row r="3589" spans="1:2" x14ac:dyDescent="0.2">
      <c r="A3589" s="910">
        <f t="shared" si="132"/>
        <v>46302</v>
      </c>
      <c r="B3589" s="860" t="str">
        <f t="shared" si="131"/>
        <v>Year 10</v>
      </c>
    </row>
    <row r="3590" spans="1:2" x14ac:dyDescent="0.2">
      <c r="A3590" s="910">
        <f t="shared" si="132"/>
        <v>46303</v>
      </c>
      <c r="B3590" s="860" t="str">
        <f t="shared" si="131"/>
        <v>Year 10</v>
      </c>
    </row>
    <row r="3591" spans="1:2" x14ac:dyDescent="0.2">
      <c r="A3591" s="910">
        <f t="shared" si="132"/>
        <v>46304</v>
      </c>
      <c r="B3591" s="860" t="str">
        <f t="shared" si="131"/>
        <v>Year 10</v>
      </c>
    </row>
    <row r="3592" spans="1:2" x14ac:dyDescent="0.2">
      <c r="A3592" s="910">
        <f t="shared" si="132"/>
        <v>46305</v>
      </c>
      <c r="B3592" s="860" t="str">
        <f t="shared" si="131"/>
        <v>Year 10</v>
      </c>
    </row>
    <row r="3593" spans="1:2" x14ac:dyDescent="0.2">
      <c r="A3593" s="910">
        <f t="shared" si="132"/>
        <v>46306</v>
      </c>
      <c r="B3593" s="860" t="str">
        <f t="shared" si="131"/>
        <v>Year 10</v>
      </c>
    </row>
    <row r="3594" spans="1:2" x14ac:dyDescent="0.2">
      <c r="A3594" s="910">
        <f t="shared" si="132"/>
        <v>46307</v>
      </c>
      <c r="B3594" s="860" t="str">
        <f t="shared" si="131"/>
        <v>Year 10</v>
      </c>
    </row>
    <row r="3595" spans="1:2" x14ac:dyDescent="0.2">
      <c r="A3595" s="910">
        <f t="shared" si="132"/>
        <v>46308</v>
      </c>
      <c r="B3595" s="860" t="str">
        <f t="shared" si="131"/>
        <v>Year 10</v>
      </c>
    </row>
    <row r="3596" spans="1:2" x14ac:dyDescent="0.2">
      <c r="A3596" s="910">
        <f t="shared" si="132"/>
        <v>46309</v>
      </c>
      <c r="B3596" s="860" t="str">
        <f t="shared" si="131"/>
        <v>Year 10</v>
      </c>
    </row>
    <row r="3597" spans="1:2" x14ac:dyDescent="0.2">
      <c r="A3597" s="910">
        <f t="shared" si="132"/>
        <v>46310</v>
      </c>
      <c r="B3597" s="860" t="str">
        <f t="shared" si="131"/>
        <v>Year 10</v>
      </c>
    </row>
    <row r="3598" spans="1:2" x14ac:dyDescent="0.2">
      <c r="A3598" s="910">
        <f t="shared" si="132"/>
        <v>46311</v>
      </c>
      <c r="B3598" s="860" t="str">
        <f t="shared" si="131"/>
        <v>Year 10</v>
      </c>
    </row>
    <row r="3599" spans="1:2" x14ac:dyDescent="0.2">
      <c r="A3599" s="910">
        <f t="shared" si="132"/>
        <v>46312</v>
      </c>
      <c r="B3599" s="860" t="str">
        <f t="shared" si="131"/>
        <v>Year 10</v>
      </c>
    </row>
    <row r="3600" spans="1:2" x14ac:dyDescent="0.2">
      <c r="A3600" s="910">
        <f t="shared" si="132"/>
        <v>46313</v>
      </c>
      <c r="B3600" s="860" t="str">
        <f t="shared" si="131"/>
        <v>Year 10</v>
      </c>
    </row>
    <row r="3601" spans="1:2" x14ac:dyDescent="0.2">
      <c r="A3601" s="910">
        <f t="shared" si="132"/>
        <v>46314</v>
      </c>
      <c r="B3601" s="860" t="str">
        <f t="shared" si="131"/>
        <v>Year 10</v>
      </c>
    </row>
    <row r="3602" spans="1:2" x14ac:dyDescent="0.2">
      <c r="A3602" s="910">
        <f t="shared" si="132"/>
        <v>46315</v>
      </c>
      <c r="B3602" s="860" t="str">
        <f t="shared" si="131"/>
        <v>Year 10</v>
      </c>
    </row>
    <row r="3603" spans="1:2" x14ac:dyDescent="0.2">
      <c r="A3603" s="910">
        <f t="shared" si="132"/>
        <v>46316</v>
      </c>
      <c r="B3603" s="860" t="str">
        <f t="shared" si="131"/>
        <v>Year 10</v>
      </c>
    </row>
    <row r="3604" spans="1:2" x14ac:dyDescent="0.2">
      <c r="A3604" s="910">
        <f t="shared" si="132"/>
        <v>46317</v>
      </c>
      <c r="B3604" s="860" t="str">
        <f t="shared" si="131"/>
        <v>Year 10</v>
      </c>
    </row>
    <row r="3605" spans="1:2" x14ac:dyDescent="0.2">
      <c r="A3605" s="910">
        <f t="shared" si="132"/>
        <v>46318</v>
      </c>
      <c r="B3605" s="860" t="str">
        <f t="shared" si="131"/>
        <v>Year 10</v>
      </c>
    </row>
    <row r="3606" spans="1:2" x14ac:dyDescent="0.2">
      <c r="A3606" s="910">
        <f t="shared" si="132"/>
        <v>46319</v>
      </c>
      <c r="B3606" s="860" t="str">
        <f t="shared" si="131"/>
        <v>Year 10</v>
      </c>
    </row>
    <row r="3607" spans="1:2" x14ac:dyDescent="0.2">
      <c r="A3607" s="910">
        <f t="shared" si="132"/>
        <v>46320</v>
      </c>
      <c r="B3607" s="860" t="str">
        <f t="shared" si="131"/>
        <v>Year 10</v>
      </c>
    </row>
    <row r="3608" spans="1:2" x14ac:dyDescent="0.2">
      <c r="A3608" s="910">
        <f t="shared" si="132"/>
        <v>46321</v>
      </c>
      <c r="B3608" s="860" t="str">
        <f t="shared" ref="B3608:B3671" si="133">IF(AND(DAY(A3608)=DAY($B$8),MONTH(A3608)=MONTH($B$8),YEAR(A3608)-YEAR($B$8)&gt;-1),CONCATENATE("Year ",YEAR(A3608)-YEAR($B$8)+1),B3607)</f>
        <v>Year 10</v>
      </c>
    </row>
    <row r="3609" spans="1:2" x14ac:dyDescent="0.2">
      <c r="A3609" s="910">
        <f t="shared" ref="A3609:A3672" si="134">A3608+1</f>
        <v>46322</v>
      </c>
      <c r="B3609" s="860" t="str">
        <f t="shared" si="133"/>
        <v>Year 10</v>
      </c>
    </row>
    <row r="3610" spans="1:2" x14ac:dyDescent="0.2">
      <c r="A3610" s="910">
        <f t="shared" si="134"/>
        <v>46323</v>
      </c>
      <c r="B3610" s="860" t="str">
        <f t="shared" si="133"/>
        <v>Year 10</v>
      </c>
    </row>
    <row r="3611" spans="1:2" x14ac:dyDescent="0.2">
      <c r="A3611" s="910">
        <f t="shared" si="134"/>
        <v>46324</v>
      </c>
      <c r="B3611" s="860" t="str">
        <f t="shared" si="133"/>
        <v>Year 10</v>
      </c>
    </row>
    <row r="3612" spans="1:2" x14ac:dyDescent="0.2">
      <c r="A3612" s="910">
        <f t="shared" si="134"/>
        <v>46325</v>
      </c>
      <c r="B3612" s="860" t="str">
        <f t="shared" si="133"/>
        <v>Year 10</v>
      </c>
    </row>
    <row r="3613" spans="1:2" x14ac:dyDescent="0.2">
      <c r="A3613" s="910">
        <f t="shared" si="134"/>
        <v>46326</v>
      </c>
      <c r="B3613" s="860" t="str">
        <f t="shared" si="133"/>
        <v>Year 10</v>
      </c>
    </row>
    <row r="3614" spans="1:2" x14ac:dyDescent="0.2">
      <c r="A3614" s="910">
        <f t="shared" si="134"/>
        <v>46327</v>
      </c>
      <c r="B3614" s="860" t="str">
        <f t="shared" si="133"/>
        <v>Year 10</v>
      </c>
    </row>
    <row r="3615" spans="1:2" x14ac:dyDescent="0.2">
      <c r="A3615" s="910">
        <f t="shared" si="134"/>
        <v>46328</v>
      </c>
      <c r="B3615" s="860" t="str">
        <f t="shared" si="133"/>
        <v>Year 10</v>
      </c>
    </row>
    <row r="3616" spans="1:2" x14ac:dyDescent="0.2">
      <c r="A3616" s="910">
        <f t="shared" si="134"/>
        <v>46329</v>
      </c>
      <c r="B3616" s="860" t="str">
        <f t="shared" si="133"/>
        <v>Year 10</v>
      </c>
    </row>
    <row r="3617" spans="1:2" x14ac:dyDescent="0.2">
      <c r="A3617" s="910">
        <f t="shared" si="134"/>
        <v>46330</v>
      </c>
      <c r="B3617" s="860" t="str">
        <f t="shared" si="133"/>
        <v>Year 10</v>
      </c>
    </row>
    <row r="3618" spans="1:2" x14ac:dyDescent="0.2">
      <c r="A3618" s="910">
        <f t="shared" si="134"/>
        <v>46331</v>
      </c>
      <c r="B3618" s="860" t="str">
        <f t="shared" si="133"/>
        <v>Year 10</v>
      </c>
    </row>
    <row r="3619" spans="1:2" x14ac:dyDescent="0.2">
      <c r="A3619" s="910">
        <f t="shared" si="134"/>
        <v>46332</v>
      </c>
      <c r="B3619" s="860" t="str">
        <f t="shared" si="133"/>
        <v>Year 10</v>
      </c>
    </row>
    <row r="3620" spans="1:2" x14ac:dyDescent="0.2">
      <c r="A3620" s="910">
        <f t="shared" si="134"/>
        <v>46333</v>
      </c>
      <c r="B3620" s="860" t="str">
        <f t="shared" si="133"/>
        <v>Year 10</v>
      </c>
    </row>
    <row r="3621" spans="1:2" x14ac:dyDescent="0.2">
      <c r="A3621" s="910">
        <f t="shared" si="134"/>
        <v>46334</v>
      </c>
      <c r="B3621" s="860" t="str">
        <f t="shared" si="133"/>
        <v>Year 10</v>
      </c>
    </row>
    <row r="3622" spans="1:2" x14ac:dyDescent="0.2">
      <c r="A3622" s="910">
        <f t="shared" si="134"/>
        <v>46335</v>
      </c>
      <c r="B3622" s="860" t="str">
        <f t="shared" si="133"/>
        <v>Year 10</v>
      </c>
    </row>
    <row r="3623" spans="1:2" x14ac:dyDescent="0.2">
      <c r="A3623" s="910">
        <f t="shared" si="134"/>
        <v>46336</v>
      </c>
      <c r="B3623" s="860" t="str">
        <f t="shared" si="133"/>
        <v>Year 10</v>
      </c>
    </row>
    <row r="3624" spans="1:2" x14ac:dyDescent="0.2">
      <c r="A3624" s="910">
        <f t="shared" si="134"/>
        <v>46337</v>
      </c>
      <c r="B3624" s="860" t="str">
        <f t="shared" si="133"/>
        <v>Year 10</v>
      </c>
    </row>
    <row r="3625" spans="1:2" x14ac:dyDescent="0.2">
      <c r="A3625" s="910">
        <f t="shared" si="134"/>
        <v>46338</v>
      </c>
      <c r="B3625" s="860" t="str">
        <f t="shared" si="133"/>
        <v>Year 10</v>
      </c>
    </row>
    <row r="3626" spans="1:2" x14ac:dyDescent="0.2">
      <c r="A3626" s="910">
        <f t="shared" si="134"/>
        <v>46339</v>
      </c>
      <c r="B3626" s="860" t="str">
        <f t="shared" si="133"/>
        <v>Year 10</v>
      </c>
    </row>
    <row r="3627" spans="1:2" x14ac:dyDescent="0.2">
      <c r="A3627" s="910">
        <f t="shared" si="134"/>
        <v>46340</v>
      </c>
      <c r="B3627" s="860" t="str">
        <f t="shared" si="133"/>
        <v>Year 10</v>
      </c>
    </row>
    <row r="3628" spans="1:2" x14ac:dyDescent="0.2">
      <c r="A3628" s="910">
        <f t="shared" si="134"/>
        <v>46341</v>
      </c>
      <c r="B3628" s="860" t="str">
        <f t="shared" si="133"/>
        <v>Year 10</v>
      </c>
    </row>
    <row r="3629" spans="1:2" x14ac:dyDescent="0.2">
      <c r="A3629" s="910">
        <f t="shared" si="134"/>
        <v>46342</v>
      </c>
      <c r="B3629" s="860" t="str">
        <f t="shared" si="133"/>
        <v>Year 10</v>
      </c>
    </row>
    <row r="3630" spans="1:2" x14ac:dyDescent="0.2">
      <c r="A3630" s="910">
        <f t="shared" si="134"/>
        <v>46343</v>
      </c>
      <c r="B3630" s="860" t="str">
        <f t="shared" si="133"/>
        <v>Year 10</v>
      </c>
    </row>
    <row r="3631" spans="1:2" x14ac:dyDescent="0.2">
      <c r="A3631" s="910">
        <f t="shared" si="134"/>
        <v>46344</v>
      </c>
      <c r="B3631" s="860" t="str">
        <f t="shared" si="133"/>
        <v>Year 10</v>
      </c>
    </row>
    <row r="3632" spans="1:2" x14ac:dyDescent="0.2">
      <c r="A3632" s="910">
        <f t="shared" si="134"/>
        <v>46345</v>
      </c>
      <c r="B3632" s="860" t="str">
        <f t="shared" si="133"/>
        <v>Year 10</v>
      </c>
    </row>
    <row r="3633" spans="1:2" x14ac:dyDescent="0.2">
      <c r="A3633" s="910">
        <f t="shared" si="134"/>
        <v>46346</v>
      </c>
      <c r="B3633" s="860" t="str">
        <f t="shared" si="133"/>
        <v>Year 10</v>
      </c>
    </row>
    <row r="3634" spans="1:2" x14ac:dyDescent="0.2">
      <c r="A3634" s="910">
        <f t="shared" si="134"/>
        <v>46347</v>
      </c>
      <c r="B3634" s="860" t="str">
        <f t="shared" si="133"/>
        <v>Year 10</v>
      </c>
    </row>
    <row r="3635" spans="1:2" x14ac:dyDescent="0.2">
      <c r="A3635" s="910">
        <f t="shared" si="134"/>
        <v>46348</v>
      </c>
      <c r="B3635" s="860" t="str">
        <f t="shared" si="133"/>
        <v>Year 10</v>
      </c>
    </row>
    <row r="3636" spans="1:2" x14ac:dyDescent="0.2">
      <c r="A3636" s="910">
        <f t="shared" si="134"/>
        <v>46349</v>
      </c>
      <c r="B3636" s="860" t="str">
        <f t="shared" si="133"/>
        <v>Year 10</v>
      </c>
    </row>
    <row r="3637" spans="1:2" x14ac:dyDescent="0.2">
      <c r="A3637" s="910">
        <f t="shared" si="134"/>
        <v>46350</v>
      </c>
      <c r="B3637" s="860" t="str">
        <f t="shared" si="133"/>
        <v>Year 10</v>
      </c>
    </row>
    <row r="3638" spans="1:2" x14ac:dyDescent="0.2">
      <c r="A3638" s="910">
        <f t="shared" si="134"/>
        <v>46351</v>
      </c>
      <c r="B3638" s="860" t="str">
        <f t="shared" si="133"/>
        <v>Year 10</v>
      </c>
    </row>
    <row r="3639" spans="1:2" x14ac:dyDescent="0.2">
      <c r="A3639" s="910">
        <f t="shared" si="134"/>
        <v>46352</v>
      </c>
      <c r="B3639" s="860" t="str">
        <f t="shared" si="133"/>
        <v>Year 10</v>
      </c>
    </row>
    <row r="3640" spans="1:2" x14ac:dyDescent="0.2">
      <c r="A3640" s="910">
        <f t="shared" si="134"/>
        <v>46353</v>
      </c>
      <c r="B3640" s="860" t="str">
        <f t="shared" si="133"/>
        <v>Year 10</v>
      </c>
    </row>
    <row r="3641" spans="1:2" x14ac:dyDescent="0.2">
      <c r="A3641" s="910">
        <f t="shared" si="134"/>
        <v>46354</v>
      </c>
      <c r="B3641" s="860" t="str">
        <f t="shared" si="133"/>
        <v>Year 10</v>
      </c>
    </row>
    <row r="3642" spans="1:2" x14ac:dyDescent="0.2">
      <c r="A3642" s="910">
        <f t="shared" si="134"/>
        <v>46355</v>
      </c>
      <c r="B3642" s="860" t="str">
        <f t="shared" si="133"/>
        <v>Year 10</v>
      </c>
    </row>
    <row r="3643" spans="1:2" x14ac:dyDescent="0.2">
      <c r="A3643" s="910">
        <f t="shared" si="134"/>
        <v>46356</v>
      </c>
      <c r="B3643" s="860" t="str">
        <f t="shared" si="133"/>
        <v>Year 10</v>
      </c>
    </row>
    <row r="3644" spans="1:2" x14ac:dyDescent="0.2">
      <c r="A3644" s="910">
        <f t="shared" si="134"/>
        <v>46357</v>
      </c>
      <c r="B3644" s="860" t="str">
        <f t="shared" si="133"/>
        <v>Year 10</v>
      </c>
    </row>
    <row r="3645" spans="1:2" x14ac:dyDescent="0.2">
      <c r="A3645" s="910">
        <f t="shared" si="134"/>
        <v>46358</v>
      </c>
      <c r="B3645" s="860" t="str">
        <f t="shared" si="133"/>
        <v>Year 10</v>
      </c>
    </row>
    <row r="3646" spans="1:2" x14ac:dyDescent="0.2">
      <c r="A3646" s="910">
        <f t="shared" si="134"/>
        <v>46359</v>
      </c>
      <c r="B3646" s="860" t="str">
        <f t="shared" si="133"/>
        <v>Year 10</v>
      </c>
    </row>
    <row r="3647" spans="1:2" x14ac:dyDescent="0.2">
      <c r="A3647" s="910">
        <f t="shared" si="134"/>
        <v>46360</v>
      </c>
      <c r="B3647" s="860" t="str">
        <f t="shared" si="133"/>
        <v>Year 10</v>
      </c>
    </row>
    <row r="3648" spans="1:2" x14ac:dyDescent="0.2">
      <c r="A3648" s="910">
        <f t="shared" si="134"/>
        <v>46361</v>
      </c>
      <c r="B3648" s="860" t="str">
        <f t="shared" si="133"/>
        <v>Year 10</v>
      </c>
    </row>
    <row r="3649" spans="1:2" x14ac:dyDescent="0.2">
      <c r="A3649" s="910">
        <f t="shared" si="134"/>
        <v>46362</v>
      </c>
      <c r="B3649" s="860" t="str">
        <f t="shared" si="133"/>
        <v>Year 10</v>
      </c>
    </row>
    <row r="3650" spans="1:2" x14ac:dyDescent="0.2">
      <c r="A3650" s="910">
        <f t="shared" si="134"/>
        <v>46363</v>
      </c>
      <c r="B3650" s="860" t="str">
        <f t="shared" si="133"/>
        <v>Year 10</v>
      </c>
    </row>
    <row r="3651" spans="1:2" x14ac:dyDescent="0.2">
      <c r="A3651" s="910">
        <f t="shared" si="134"/>
        <v>46364</v>
      </c>
      <c r="B3651" s="860" t="str">
        <f t="shared" si="133"/>
        <v>Year 10</v>
      </c>
    </row>
    <row r="3652" spans="1:2" x14ac:dyDescent="0.2">
      <c r="A3652" s="910">
        <f t="shared" si="134"/>
        <v>46365</v>
      </c>
      <c r="B3652" s="860" t="str">
        <f t="shared" si="133"/>
        <v>Year 10</v>
      </c>
    </row>
    <row r="3653" spans="1:2" x14ac:dyDescent="0.2">
      <c r="A3653" s="910">
        <f t="shared" si="134"/>
        <v>46366</v>
      </c>
      <c r="B3653" s="860" t="str">
        <f t="shared" si="133"/>
        <v>Year 10</v>
      </c>
    </row>
    <row r="3654" spans="1:2" x14ac:dyDescent="0.2">
      <c r="A3654" s="910">
        <f t="shared" si="134"/>
        <v>46367</v>
      </c>
      <c r="B3654" s="860" t="str">
        <f t="shared" si="133"/>
        <v>Year 10</v>
      </c>
    </row>
    <row r="3655" spans="1:2" x14ac:dyDescent="0.2">
      <c r="A3655" s="910">
        <f t="shared" si="134"/>
        <v>46368</v>
      </c>
      <c r="B3655" s="860" t="str">
        <f t="shared" si="133"/>
        <v>Year 10</v>
      </c>
    </row>
    <row r="3656" spans="1:2" x14ac:dyDescent="0.2">
      <c r="A3656" s="910">
        <f t="shared" si="134"/>
        <v>46369</v>
      </c>
      <c r="B3656" s="860" t="str">
        <f t="shared" si="133"/>
        <v>Year 10</v>
      </c>
    </row>
    <row r="3657" spans="1:2" x14ac:dyDescent="0.2">
      <c r="A3657" s="910">
        <f t="shared" si="134"/>
        <v>46370</v>
      </c>
      <c r="B3657" s="860" t="str">
        <f t="shared" si="133"/>
        <v>Year 10</v>
      </c>
    </row>
    <row r="3658" spans="1:2" x14ac:dyDescent="0.2">
      <c r="A3658" s="910">
        <f t="shared" si="134"/>
        <v>46371</v>
      </c>
      <c r="B3658" s="860" t="str">
        <f t="shared" si="133"/>
        <v>Year 10</v>
      </c>
    </row>
    <row r="3659" spans="1:2" x14ac:dyDescent="0.2">
      <c r="A3659" s="910">
        <f t="shared" si="134"/>
        <v>46372</v>
      </c>
      <c r="B3659" s="860" t="str">
        <f t="shared" si="133"/>
        <v>Year 10</v>
      </c>
    </row>
    <row r="3660" spans="1:2" x14ac:dyDescent="0.2">
      <c r="A3660" s="910">
        <f t="shared" si="134"/>
        <v>46373</v>
      </c>
      <c r="B3660" s="860" t="str">
        <f t="shared" si="133"/>
        <v>Year 10</v>
      </c>
    </row>
    <row r="3661" spans="1:2" x14ac:dyDescent="0.2">
      <c r="A3661" s="910">
        <f t="shared" si="134"/>
        <v>46374</v>
      </c>
      <c r="B3661" s="860" t="str">
        <f t="shared" si="133"/>
        <v>Year 10</v>
      </c>
    </row>
    <row r="3662" spans="1:2" x14ac:dyDescent="0.2">
      <c r="A3662" s="910">
        <f t="shared" si="134"/>
        <v>46375</v>
      </c>
      <c r="B3662" s="860" t="str">
        <f t="shared" si="133"/>
        <v>Year 10</v>
      </c>
    </row>
    <row r="3663" spans="1:2" x14ac:dyDescent="0.2">
      <c r="A3663" s="910">
        <f t="shared" si="134"/>
        <v>46376</v>
      </c>
      <c r="B3663" s="860" t="str">
        <f t="shared" si="133"/>
        <v>Year 10</v>
      </c>
    </row>
    <row r="3664" spans="1:2" x14ac:dyDescent="0.2">
      <c r="A3664" s="910">
        <f t="shared" si="134"/>
        <v>46377</v>
      </c>
      <c r="B3664" s="860" t="str">
        <f t="shared" si="133"/>
        <v>Year 10</v>
      </c>
    </row>
    <row r="3665" spans="1:2" x14ac:dyDescent="0.2">
      <c r="A3665" s="910">
        <f t="shared" si="134"/>
        <v>46378</v>
      </c>
      <c r="B3665" s="860" t="str">
        <f t="shared" si="133"/>
        <v>Year 10</v>
      </c>
    </row>
    <row r="3666" spans="1:2" x14ac:dyDescent="0.2">
      <c r="A3666" s="910">
        <f t="shared" si="134"/>
        <v>46379</v>
      </c>
      <c r="B3666" s="860" t="str">
        <f t="shared" si="133"/>
        <v>Year 10</v>
      </c>
    </row>
    <row r="3667" spans="1:2" x14ac:dyDescent="0.2">
      <c r="A3667" s="910">
        <f t="shared" si="134"/>
        <v>46380</v>
      </c>
      <c r="B3667" s="860" t="str">
        <f t="shared" si="133"/>
        <v>Year 10</v>
      </c>
    </row>
    <row r="3668" spans="1:2" x14ac:dyDescent="0.2">
      <c r="A3668" s="910">
        <f t="shared" si="134"/>
        <v>46381</v>
      </c>
      <c r="B3668" s="860" t="str">
        <f t="shared" si="133"/>
        <v>Year 10</v>
      </c>
    </row>
    <row r="3669" spans="1:2" x14ac:dyDescent="0.2">
      <c r="A3669" s="910">
        <f t="shared" si="134"/>
        <v>46382</v>
      </c>
      <c r="B3669" s="860" t="str">
        <f t="shared" si="133"/>
        <v>Year 10</v>
      </c>
    </row>
    <row r="3670" spans="1:2" x14ac:dyDescent="0.2">
      <c r="A3670" s="910">
        <f t="shared" si="134"/>
        <v>46383</v>
      </c>
      <c r="B3670" s="860" t="str">
        <f t="shared" si="133"/>
        <v>Year 10</v>
      </c>
    </row>
    <row r="3671" spans="1:2" x14ac:dyDescent="0.2">
      <c r="A3671" s="910">
        <f t="shared" si="134"/>
        <v>46384</v>
      </c>
      <c r="B3671" s="860" t="str">
        <f t="shared" si="133"/>
        <v>Year 10</v>
      </c>
    </row>
    <row r="3672" spans="1:2" x14ac:dyDescent="0.2">
      <c r="A3672" s="910">
        <f t="shared" si="134"/>
        <v>46385</v>
      </c>
      <c r="B3672" s="860" t="str">
        <f t="shared" ref="B3672:B3735" si="135">IF(AND(DAY(A3672)=DAY($B$8),MONTH(A3672)=MONTH($B$8),YEAR(A3672)-YEAR($B$8)&gt;-1),CONCATENATE("Year ",YEAR(A3672)-YEAR($B$8)+1),B3671)</f>
        <v>Year 10</v>
      </c>
    </row>
    <row r="3673" spans="1:2" x14ac:dyDescent="0.2">
      <c r="A3673" s="910">
        <f t="shared" ref="A3673:A3736" si="136">A3672+1</f>
        <v>46386</v>
      </c>
      <c r="B3673" s="860" t="str">
        <f t="shared" si="135"/>
        <v>Year 10</v>
      </c>
    </row>
    <row r="3674" spans="1:2" x14ac:dyDescent="0.2">
      <c r="A3674" s="910">
        <f t="shared" si="136"/>
        <v>46387</v>
      </c>
      <c r="B3674" s="860" t="str">
        <f t="shared" si="135"/>
        <v>Year 10</v>
      </c>
    </row>
    <row r="3675" spans="1:2" x14ac:dyDescent="0.2">
      <c r="A3675" s="910">
        <f t="shared" si="136"/>
        <v>46388</v>
      </c>
      <c r="B3675" s="860" t="str">
        <f t="shared" si="135"/>
        <v>Year 11</v>
      </c>
    </row>
    <row r="3676" spans="1:2" x14ac:dyDescent="0.2">
      <c r="A3676" s="910">
        <f t="shared" si="136"/>
        <v>46389</v>
      </c>
      <c r="B3676" s="860" t="str">
        <f t="shared" si="135"/>
        <v>Year 11</v>
      </c>
    </row>
    <row r="3677" spans="1:2" x14ac:dyDescent="0.2">
      <c r="A3677" s="910">
        <f t="shared" si="136"/>
        <v>46390</v>
      </c>
      <c r="B3677" s="860" t="str">
        <f t="shared" si="135"/>
        <v>Year 11</v>
      </c>
    </row>
    <row r="3678" spans="1:2" x14ac:dyDescent="0.2">
      <c r="A3678" s="910">
        <f t="shared" si="136"/>
        <v>46391</v>
      </c>
      <c r="B3678" s="860" t="str">
        <f t="shared" si="135"/>
        <v>Year 11</v>
      </c>
    </row>
    <row r="3679" spans="1:2" x14ac:dyDescent="0.2">
      <c r="A3679" s="910">
        <f t="shared" si="136"/>
        <v>46392</v>
      </c>
      <c r="B3679" s="860" t="str">
        <f t="shared" si="135"/>
        <v>Year 11</v>
      </c>
    </row>
    <row r="3680" spans="1:2" x14ac:dyDescent="0.2">
      <c r="A3680" s="910">
        <f t="shared" si="136"/>
        <v>46393</v>
      </c>
      <c r="B3680" s="860" t="str">
        <f t="shared" si="135"/>
        <v>Year 11</v>
      </c>
    </row>
    <row r="3681" spans="1:2" x14ac:dyDescent="0.2">
      <c r="A3681" s="910">
        <f t="shared" si="136"/>
        <v>46394</v>
      </c>
      <c r="B3681" s="860" t="str">
        <f t="shared" si="135"/>
        <v>Year 11</v>
      </c>
    </row>
    <row r="3682" spans="1:2" x14ac:dyDescent="0.2">
      <c r="A3682" s="910">
        <f t="shared" si="136"/>
        <v>46395</v>
      </c>
      <c r="B3682" s="860" t="str">
        <f t="shared" si="135"/>
        <v>Year 11</v>
      </c>
    </row>
    <row r="3683" spans="1:2" x14ac:dyDescent="0.2">
      <c r="A3683" s="910">
        <f t="shared" si="136"/>
        <v>46396</v>
      </c>
      <c r="B3683" s="860" t="str">
        <f t="shared" si="135"/>
        <v>Year 11</v>
      </c>
    </row>
    <row r="3684" spans="1:2" x14ac:dyDescent="0.2">
      <c r="A3684" s="910">
        <f t="shared" si="136"/>
        <v>46397</v>
      </c>
      <c r="B3684" s="860" t="str">
        <f t="shared" si="135"/>
        <v>Year 11</v>
      </c>
    </row>
    <row r="3685" spans="1:2" x14ac:dyDescent="0.2">
      <c r="A3685" s="910">
        <f t="shared" si="136"/>
        <v>46398</v>
      </c>
      <c r="B3685" s="860" t="str">
        <f t="shared" si="135"/>
        <v>Year 11</v>
      </c>
    </row>
    <row r="3686" spans="1:2" x14ac:dyDescent="0.2">
      <c r="A3686" s="910">
        <f t="shared" si="136"/>
        <v>46399</v>
      </c>
      <c r="B3686" s="860" t="str">
        <f t="shared" si="135"/>
        <v>Year 11</v>
      </c>
    </row>
    <row r="3687" spans="1:2" x14ac:dyDescent="0.2">
      <c r="A3687" s="910">
        <f t="shared" si="136"/>
        <v>46400</v>
      </c>
      <c r="B3687" s="860" t="str">
        <f t="shared" si="135"/>
        <v>Year 11</v>
      </c>
    </row>
    <row r="3688" spans="1:2" x14ac:dyDescent="0.2">
      <c r="A3688" s="910">
        <f t="shared" si="136"/>
        <v>46401</v>
      </c>
      <c r="B3688" s="860" t="str">
        <f t="shared" si="135"/>
        <v>Year 11</v>
      </c>
    </row>
    <row r="3689" spans="1:2" x14ac:dyDescent="0.2">
      <c r="A3689" s="910">
        <f t="shared" si="136"/>
        <v>46402</v>
      </c>
      <c r="B3689" s="860" t="str">
        <f t="shared" si="135"/>
        <v>Year 11</v>
      </c>
    </row>
    <row r="3690" spans="1:2" x14ac:dyDescent="0.2">
      <c r="A3690" s="910">
        <f t="shared" si="136"/>
        <v>46403</v>
      </c>
      <c r="B3690" s="860" t="str">
        <f t="shared" si="135"/>
        <v>Year 11</v>
      </c>
    </row>
    <row r="3691" spans="1:2" x14ac:dyDescent="0.2">
      <c r="A3691" s="910">
        <f t="shared" si="136"/>
        <v>46404</v>
      </c>
      <c r="B3691" s="860" t="str">
        <f t="shared" si="135"/>
        <v>Year 11</v>
      </c>
    </row>
    <row r="3692" spans="1:2" x14ac:dyDescent="0.2">
      <c r="A3692" s="910">
        <f t="shared" si="136"/>
        <v>46405</v>
      </c>
      <c r="B3692" s="860" t="str">
        <f t="shared" si="135"/>
        <v>Year 11</v>
      </c>
    </row>
    <row r="3693" spans="1:2" x14ac:dyDescent="0.2">
      <c r="A3693" s="910">
        <f t="shared" si="136"/>
        <v>46406</v>
      </c>
      <c r="B3693" s="860" t="str">
        <f t="shared" si="135"/>
        <v>Year 11</v>
      </c>
    </row>
    <row r="3694" spans="1:2" x14ac:dyDescent="0.2">
      <c r="A3694" s="910">
        <f t="shared" si="136"/>
        <v>46407</v>
      </c>
      <c r="B3694" s="860" t="str">
        <f t="shared" si="135"/>
        <v>Year 11</v>
      </c>
    </row>
    <row r="3695" spans="1:2" x14ac:dyDescent="0.2">
      <c r="A3695" s="910">
        <f t="shared" si="136"/>
        <v>46408</v>
      </c>
      <c r="B3695" s="860" t="str">
        <f t="shared" si="135"/>
        <v>Year 11</v>
      </c>
    </row>
    <row r="3696" spans="1:2" x14ac:dyDescent="0.2">
      <c r="A3696" s="910">
        <f t="shared" si="136"/>
        <v>46409</v>
      </c>
      <c r="B3696" s="860" t="str">
        <f t="shared" si="135"/>
        <v>Year 11</v>
      </c>
    </row>
    <row r="3697" spans="1:2" x14ac:dyDescent="0.2">
      <c r="A3697" s="910">
        <f t="shared" si="136"/>
        <v>46410</v>
      </c>
      <c r="B3697" s="860" t="str">
        <f t="shared" si="135"/>
        <v>Year 11</v>
      </c>
    </row>
    <row r="3698" spans="1:2" x14ac:dyDescent="0.2">
      <c r="A3698" s="910">
        <f t="shared" si="136"/>
        <v>46411</v>
      </c>
      <c r="B3698" s="860" t="str">
        <f t="shared" si="135"/>
        <v>Year 11</v>
      </c>
    </row>
    <row r="3699" spans="1:2" x14ac:dyDescent="0.2">
      <c r="A3699" s="910">
        <f t="shared" si="136"/>
        <v>46412</v>
      </c>
      <c r="B3699" s="860" t="str">
        <f t="shared" si="135"/>
        <v>Year 11</v>
      </c>
    </row>
    <row r="3700" spans="1:2" x14ac:dyDescent="0.2">
      <c r="A3700" s="910">
        <f t="shared" si="136"/>
        <v>46413</v>
      </c>
      <c r="B3700" s="860" t="str">
        <f t="shared" si="135"/>
        <v>Year 11</v>
      </c>
    </row>
    <row r="3701" spans="1:2" x14ac:dyDescent="0.2">
      <c r="A3701" s="910">
        <f t="shared" si="136"/>
        <v>46414</v>
      </c>
      <c r="B3701" s="860" t="str">
        <f t="shared" si="135"/>
        <v>Year 11</v>
      </c>
    </row>
    <row r="3702" spans="1:2" x14ac:dyDescent="0.2">
      <c r="A3702" s="910">
        <f t="shared" si="136"/>
        <v>46415</v>
      </c>
      <c r="B3702" s="860" t="str">
        <f t="shared" si="135"/>
        <v>Year 11</v>
      </c>
    </row>
    <row r="3703" spans="1:2" x14ac:dyDescent="0.2">
      <c r="A3703" s="910">
        <f t="shared" si="136"/>
        <v>46416</v>
      </c>
      <c r="B3703" s="860" t="str">
        <f t="shared" si="135"/>
        <v>Year 11</v>
      </c>
    </row>
    <row r="3704" spans="1:2" x14ac:dyDescent="0.2">
      <c r="A3704" s="910">
        <f t="shared" si="136"/>
        <v>46417</v>
      </c>
      <c r="B3704" s="860" t="str">
        <f t="shared" si="135"/>
        <v>Year 11</v>
      </c>
    </row>
    <row r="3705" spans="1:2" x14ac:dyDescent="0.2">
      <c r="A3705" s="910">
        <f t="shared" si="136"/>
        <v>46418</v>
      </c>
      <c r="B3705" s="860" t="str">
        <f t="shared" si="135"/>
        <v>Year 11</v>
      </c>
    </row>
    <row r="3706" spans="1:2" x14ac:dyDescent="0.2">
      <c r="A3706" s="910">
        <f t="shared" si="136"/>
        <v>46419</v>
      </c>
      <c r="B3706" s="860" t="str">
        <f t="shared" si="135"/>
        <v>Year 11</v>
      </c>
    </row>
    <row r="3707" spans="1:2" x14ac:dyDescent="0.2">
      <c r="A3707" s="910">
        <f t="shared" si="136"/>
        <v>46420</v>
      </c>
      <c r="B3707" s="860" t="str">
        <f t="shared" si="135"/>
        <v>Year 11</v>
      </c>
    </row>
    <row r="3708" spans="1:2" x14ac:dyDescent="0.2">
      <c r="A3708" s="910">
        <f t="shared" si="136"/>
        <v>46421</v>
      </c>
      <c r="B3708" s="860" t="str">
        <f t="shared" si="135"/>
        <v>Year 11</v>
      </c>
    </row>
    <row r="3709" spans="1:2" x14ac:dyDescent="0.2">
      <c r="A3709" s="910">
        <f t="shared" si="136"/>
        <v>46422</v>
      </c>
      <c r="B3709" s="860" t="str">
        <f t="shared" si="135"/>
        <v>Year 11</v>
      </c>
    </row>
    <row r="3710" spans="1:2" x14ac:dyDescent="0.2">
      <c r="A3710" s="910">
        <f t="shared" si="136"/>
        <v>46423</v>
      </c>
      <c r="B3710" s="860" t="str">
        <f t="shared" si="135"/>
        <v>Year 11</v>
      </c>
    </row>
    <row r="3711" spans="1:2" x14ac:dyDescent="0.2">
      <c r="A3711" s="910">
        <f t="shared" si="136"/>
        <v>46424</v>
      </c>
      <c r="B3711" s="860" t="str">
        <f t="shared" si="135"/>
        <v>Year 11</v>
      </c>
    </row>
    <row r="3712" spans="1:2" x14ac:dyDescent="0.2">
      <c r="A3712" s="910">
        <f t="shared" si="136"/>
        <v>46425</v>
      </c>
      <c r="B3712" s="860" t="str">
        <f t="shared" si="135"/>
        <v>Year 11</v>
      </c>
    </row>
    <row r="3713" spans="1:2" x14ac:dyDescent="0.2">
      <c r="A3713" s="910">
        <f t="shared" si="136"/>
        <v>46426</v>
      </c>
      <c r="B3713" s="860" t="str">
        <f t="shared" si="135"/>
        <v>Year 11</v>
      </c>
    </row>
    <row r="3714" spans="1:2" x14ac:dyDescent="0.2">
      <c r="A3714" s="910">
        <f t="shared" si="136"/>
        <v>46427</v>
      </c>
      <c r="B3714" s="860" t="str">
        <f t="shared" si="135"/>
        <v>Year 11</v>
      </c>
    </row>
    <row r="3715" spans="1:2" x14ac:dyDescent="0.2">
      <c r="A3715" s="910">
        <f t="shared" si="136"/>
        <v>46428</v>
      </c>
      <c r="B3715" s="860" t="str">
        <f t="shared" si="135"/>
        <v>Year 11</v>
      </c>
    </row>
    <row r="3716" spans="1:2" x14ac:dyDescent="0.2">
      <c r="A3716" s="910">
        <f t="shared" si="136"/>
        <v>46429</v>
      </c>
      <c r="B3716" s="860" t="str">
        <f t="shared" si="135"/>
        <v>Year 11</v>
      </c>
    </row>
    <row r="3717" spans="1:2" x14ac:dyDescent="0.2">
      <c r="A3717" s="910">
        <f t="shared" si="136"/>
        <v>46430</v>
      </c>
      <c r="B3717" s="860" t="str">
        <f t="shared" si="135"/>
        <v>Year 11</v>
      </c>
    </row>
    <row r="3718" spans="1:2" x14ac:dyDescent="0.2">
      <c r="A3718" s="910">
        <f t="shared" si="136"/>
        <v>46431</v>
      </c>
      <c r="B3718" s="860" t="str">
        <f t="shared" si="135"/>
        <v>Year 11</v>
      </c>
    </row>
    <row r="3719" spans="1:2" x14ac:dyDescent="0.2">
      <c r="A3719" s="910">
        <f t="shared" si="136"/>
        <v>46432</v>
      </c>
      <c r="B3719" s="860" t="str">
        <f t="shared" si="135"/>
        <v>Year 11</v>
      </c>
    </row>
    <row r="3720" spans="1:2" x14ac:dyDescent="0.2">
      <c r="A3720" s="910">
        <f t="shared" si="136"/>
        <v>46433</v>
      </c>
      <c r="B3720" s="860" t="str">
        <f t="shared" si="135"/>
        <v>Year 11</v>
      </c>
    </row>
    <row r="3721" spans="1:2" x14ac:dyDescent="0.2">
      <c r="A3721" s="910">
        <f t="shared" si="136"/>
        <v>46434</v>
      </c>
      <c r="B3721" s="860" t="str">
        <f t="shared" si="135"/>
        <v>Year 11</v>
      </c>
    </row>
    <row r="3722" spans="1:2" x14ac:dyDescent="0.2">
      <c r="A3722" s="910">
        <f t="shared" si="136"/>
        <v>46435</v>
      </c>
      <c r="B3722" s="860" t="str">
        <f t="shared" si="135"/>
        <v>Year 11</v>
      </c>
    </row>
    <row r="3723" spans="1:2" x14ac:dyDescent="0.2">
      <c r="A3723" s="910">
        <f t="shared" si="136"/>
        <v>46436</v>
      </c>
      <c r="B3723" s="860" t="str">
        <f t="shared" si="135"/>
        <v>Year 11</v>
      </c>
    </row>
    <row r="3724" spans="1:2" x14ac:dyDescent="0.2">
      <c r="A3724" s="910">
        <f t="shared" si="136"/>
        <v>46437</v>
      </c>
      <c r="B3724" s="860" t="str">
        <f t="shared" si="135"/>
        <v>Year 11</v>
      </c>
    </row>
    <row r="3725" spans="1:2" x14ac:dyDescent="0.2">
      <c r="A3725" s="910">
        <f t="shared" si="136"/>
        <v>46438</v>
      </c>
      <c r="B3725" s="860" t="str">
        <f t="shared" si="135"/>
        <v>Year 11</v>
      </c>
    </row>
    <row r="3726" spans="1:2" x14ac:dyDescent="0.2">
      <c r="A3726" s="910">
        <f t="shared" si="136"/>
        <v>46439</v>
      </c>
      <c r="B3726" s="860" t="str">
        <f t="shared" si="135"/>
        <v>Year 11</v>
      </c>
    </row>
    <row r="3727" spans="1:2" x14ac:dyDescent="0.2">
      <c r="A3727" s="910">
        <f t="shared" si="136"/>
        <v>46440</v>
      </c>
      <c r="B3727" s="860" t="str">
        <f t="shared" si="135"/>
        <v>Year 11</v>
      </c>
    </row>
    <row r="3728" spans="1:2" x14ac:dyDescent="0.2">
      <c r="A3728" s="910">
        <f t="shared" si="136"/>
        <v>46441</v>
      </c>
      <c r="B3728" s="860" t="str">
        <f t="shared" si="135"/>
        <v>Year 11</v>
      </c>
    </row>
    <row r="3729" spans="1:2" x14ac:dyDescent="0.2">
      <c r="A3729" s="910">
        <f t="shared" si="136"/>
        <v>46442</v>
      </c>
      <c r="B3729" s="860" t="str">
        <f t="shared" si="135"/>
        <v>Year 11</v>
      </c>
    </row>
    <row r="3730" spans="1:2" x14ac:dyDescent="0.2">
      <c r="A3730" s="910">
        <f t="shared" si="136"/>
        <v>46443</v>
      </c>
      <c r="B3730" s="860" t="str">
        <f t="shared" si="135"/>
        <v>Year 11</v>
      </c>
    </row>
    <row r="3731" spans="1:2" x14ac:dyDescent="0.2">
      <c r="A3731" s="910">
        <f t="shared" si="136"/>
        <v>46444</v>
      </c>
      <c r="B3731" s="860" t="str">
        <f t="shared" si="135"/>
        <v>Year 11</v>
      </c>
    </row>
    <row r="3732" spans="1:2" x14ac:dyDescent="0.2">
      <c r="A3732" s="910">
        <f t="shared" si="136"/>
        <v>46445</v>
      </c>
      <c r="B3732" s="860" t="str">
        <f t="shared" si="135"/>
        <v>Year 11</v>
      </c>
    </row>
    <row r="3733" spans="1:2" x14ac:dyDescent="0.2">
      <c r="A3733" s="910">
        <f t="shared" si="136"/>
        <v>46446</v>
      </c>
      <c r="B3733" s="860" t="str">
        <f t="shared" si="135"/>
        <v>Year 11</v>
      </c>
    </row>
    <row r="3734" spans="1:2" x14ac:dyDescent="0.2">
      <c r="A3734" s="910">
        <f t="shared" si="136"/>
        <v>46447</v>
      </c>
      <c r="B3734" s="860" t="str">
        <f t="shared" si="135"/>
        <v>Year 11</v>
      </c>
    </row>
    <row r="3735" spans="1:2" x14ac:dyDescent="0.2">
      <c r="A3735" s="910">
        <f t="shared" si="136"/>
        <v>46448</v>
      </c>
      <c r="B3735" s="860" t="str">
        <f t="shared" si="135"/>
        <v>Year 11</v>
      </c>
    </row>
    <row r="3736" spans="1:2" x14ac:dyDescent="0.2">
      <c r="A3736" s="910">
        <f t="shared" si="136"/>
        <v>46449</v>
      </c>
      <c r="B3736" s="860" t="str">
        <f t="shared" ref="B3736:B3799" si="137">IF(AND(DAY(A3736)=DAY($B$8),MONTH(A3736)=MONTH($B$8),YEAR(A3736)-YEAR($B$8)&gt;-1),CONCATENATE("Year ",YEAR(A3736)-YEAR($B$8)+1),B3735)</f>
        <v>Year 11</v>
      </c>
    </row>
    <row r="3737" spans="1:2" x14ac:dyDescent="0.2">
      <c r="A3737" s="910">
        <f t="shared" ref="A3737:A3800" si="138">A3736+1</f>
        <v>46450</v>
      </c>
      <c r="B3737" s="860" t="str">
        <f t="shared" si="137"/>
        <v>Year 11</v>
      </c>
    </row>
    <row r="3738" spans="1:2" x14ac:dyDescent="0.2">
      <c r="A3738" s="910">
        <f t="shared" si="138"/>
        <v>46451</v>
      </c>
      <c r="B3738" s="860" t="str">
        <f t="shared" si="137"/>
        <v>Year 11</v>
      </c>
    </row>
    <row r="3739" spans="1:2" x14ac:dyDescent="0.2">
      <c r="A3739" s="910">
        <f t="shared" si="138"/>
        <v>46452</v>
      </c>
      <c r="B3739" s="860" t="str">
        <f t="shared" si="137"/>
        <v>Year 11</v>
      </c>
    </row>
    <row r="3740" spans="1:2" x14ac:dyDescent="0.2">
      <c r="A3740" s="910">
        <f t="shared" si="138"/>
        <v>46453</v>
      </c>
      <c r="B3740" s="860" t="str">
        <f t="shared" si="137"/>
        <v>Year 11</v>
      </c>
    </row>
    <row r="3741" spans="1:2" x14ac:dyDescent="0.2">
      <c r="A3741" s="910">
        <f t="shared" si="138"/>
        <v>46454</v>
      </c>
      <c r="B3741" s="860" t="str">
        <f t="shared" si="137"/>
        <v>Year 11</v>
      </c>
    </row>
    <row r="3742" spans="1:2" x14ac:dyDescent="0.2">
      <c r="A3742" s="910">
        <f t="shared" si="138"/>
        <v>46455</v>
      </c>
      <c r="B3742" s="860" t="str">
        <f t="shared" si="137"/>
        <v>Year 11</v>
      </c>
    </row>
    <row r="3743" spans="1:2" x14ac:dyDescent="0.2">
      <c r="A3743" s="910">
        <f t="shared" si="138"/>
        <v>46456</v>
      </c>
      <c r="B3743" s="860" t="str">
        <f t="shared" si="137"/>
        <v>Year 11</v>
      </c>
    </row>
    <row r="3744" spans="1:2" x14ac:dyDescent="0.2">
      <c r="A3744" s="910">
        <f t="shared" si="138"/>
        <v>46457</v>
      </c>
      <c r="B3744" s="860" t="str">
        <f t="shared" si="137"/>
        <v>Year 11</v>
      </c>
    </row>
    <row r="3745" spans="1:2" x14ac:dyDescent="0.2">
      <c r="A3745" s="910">
        <f t="shared" si="138"/>
        <v>46458</v>
      </c>
      <c r="B3745" s="860" t="str">
        <f t="shared" si="137"/>
        <v>Year 11</v>
      </c>
    </row>
    <row r="3746" spans="1:2" x14ac:dyDescent="0.2">
      <c r="A3746" s="910">
        <f t="shared" si="138"/>
        <v>46459</v>
      </c>
      <c r="B3746" s="860" t="str">
        <f t="shared" si="137"/>
        <v>Year 11</v>
      </c>
    </row>
    <row r="3747" spans="1:2" x14ac:dyDescent="0.2">
      <c r="A3747" s="910">
        <f t="shared" si="138"/>
        <v>46460</v>
      </c>
      <c r="B3747" s="860" t="str">
        <f t="shared" si="137"/>
        <v>Year 11</v>
      </c>
    </row>
    <row r="3748" spans="1:2" x14ac:dyDescent="0.2">
      <c r="A3748" s="910">
        <f t="shared" si="138"/>
        <v>46461</v>
      </c>
      <c r="B3748" s="860" t="str">
        <f t="shared" si="137"/>
        <v>Year 11</v>
      </c>
    </row>
    <row r="3749" spans="1:2" x14ac:dyDescent="0.2">
      <c r="A3749" s="910">
        <f t="shared" si="138"/>
        <v>46462</v>
      </c>
      <c r="B3749" s="860" t="str">
        <f t="shared" si="137"/>
        <v>Year 11</v>
      </c>
    </row>
    <row r="3750" spans="1:2" x14ac:dyDescent="0.2">
      <c r="A3750" s="910">
        <f t="shared" si="138"/>
        <v>46463</v>
      </c>
      <c r="B3750" s="860" t="str">
        <f t="shared" si="137"/>
        <v>Year 11</v>
      </c>
    </row>
    <row r="3751" spans="1:2" x14ac:dyDescent="0.2">
      <c r="A3751" s="910">
        <f t="shared" si="138"/>
        <v>46464</v>
      </c>
      <c r="B3751" s="860" t="str">
        <f t="shared" si="137"/>
        <v>Year 11</v>
      </c>
    </row>
    <row r="3752" spans="1:2" x14ac:dyDescent="0.2">
      <c r="A3752" s="910">
        <f t="shared" si="138"/>
        <v>46465</v>
      </c>
      <c r="B3752" s="860" t="str">
        <f t="shared" si="137"/>
        <v>Year 11</v>
      </c>
    </row>
    <row r="3753" spans="1:2" x14ac:dyDescent="0.2">
      <c r="A3753" s="910">
        <f t="shared" si="138"/>
        <v>46466</v>
      </c>
      <c r="B3753" s="860" t="str">
        <f t="shared" si="137"/>
        <v>Year 11</v>
      </c>
    </row>
    <row r="3754" spans="1:2" x14ac:dyDescent="0.2">
      <c r="A3754" s="910">
        <f t="shared" si="138"/>
        <v>46467</v>
      </c>
      <c r="B3754" s="860" t="str">
        <f t="shared" si="137"/>
        <v>Year 11</v>
      </c>
    </row>
    <row r="3755" spans="1:2" x14ac:dyDescent="0.2">
      <c r="A3755" s="910">
        <f t="shared" si="138"/>
        <v>46468</v>
      </c>
      <c r="B3755" s="860" t="str">
        <f t="shared" si="137"/>
        <v>Year 11</v>
      </c>
    </row>
    <row r="3756" spans="1:2" x14ac:dyDescent="0.2">
      <c r="A3756" s="910">
        <f t="shared" si="138"/>
        <v>46469</v>
      </c>
      <c r="B3756" s="860" t="str">
        <f t="shared" si="137"/>
        <v>Year 11</v>
      </c>
    </row>
    <row r="3757" spans="1:2" x14ac:dyDescent="0.2">
      <c r="A3757" s="910">
        <f t="shared" si="138"/>
        <v>46470</v>
      </c>
      <c r="B3757" s="860" t="str">
        <f t="shared" si="137"/>
        <v>Year 11</v>
      </c>
    </row>
    <row r="3758" spans="1:2" x14ac:dyDescent="0.2">
      <c r="A3758" s="910">
        <f t="shared" si="138"/>
        <v>46471</v>
      </c>
      <c r="B3758" s="860" t="str">
        <f t="shared" si="137"/>
        <v>Year 11</v>
      </c>
    </row>
    <row r="3759" spans="1:2" x14ac:dyDescent="0.2">
      <c r="A3759" s="910">
        <f t="shared" si="138"/>
        <v>46472</v>
      </c>
      <c r="B3759" s="860" t="str">
        <f t="shared" si="137"/>
        <v>Year 11</v>
      </c>
    </row>
    <row r="3760" spans="1:2" x14ac:dyDescent="0.2">
      <c r="A3760" s="910">
        <f t="shared" si="138"/>
        <v>46473</v>
      </c>
      <c r="B3760" s="860" t="str">
        <f t="shared" si="137"/>
        <v>Year 11</v>
      </c>
    </row>
    <row r="3761" spans="1:2" x14ac:dyDescent="0.2">
      <c r="A3761" s="910">
        <f t="shared" si="138"/>
        <v>46474</v>
      </c>
      <c r="B3761" s="860" t="str">
        <f t="shared" si="137"/>
        <v>Year 11</v>
      </c>
    </row>
    <row r="3762" spans="1:2" x14ac:dyDescent="0.2">
      <c r="A3762" s="910">
        <f t="shared" si="138"/>
        <v>46475</v>
      </c>
      <c r="B3762" s="860" t="str">
        <f t="shared" si="137"/>
        <v>Year 11</v>
      </c>
    </row>
    <row r="3763" spans="1:2" x14ac:dyDescent="0.2">
      <c r="A3763" s="910">
        <f t="shared" si="138"/>
        <v>46476</v>
      </c>
      <c r="B3763" s="860" t="str">
        <f t="shared" si="137"/>
        <v>Year 11</v>
      </c>
    </row>
    <row r="3764" spans="1:2" x14ac:dyDescent="0.2">
      <c r="A3764" s="910">
        <f t="shared" si="138"/>
        <v>46477</v>
      </c>
      <c r="B3764" s="860" t="str">
        <f t="shared" si="137"/>
        <v>Year 11</v>
      </c>
    </row>
    <row r="3765" spans="1:2" x14ac:dyDescent="0.2">
      <c r="A3765" s="910">
        <f t="shared" si="138"/>
        <v>46478</v>
      </c>
      <c r="B3765" s="860" t="str">
        <f t="shared" si="137"/>
        <v>Year 11</v>
      </c>
    </row>
    <row r="3766" spans="1:2" x14ac:dyDescent="0.2">
      <c r="A3766" s="910">
        <f t="shared" si="138"/>
        <v>46479</v>
      </c>
      <c r="B3766" s="860" t="str">
        <f t="shared" si="137"/>
        <v>Year 11</v>
      </c>
    </row>
    <row r="3767" spans="1:2" x14ac:dyDescent="0.2">
      <c r="A3767" s="910">
        <f t="shared" si="138"/>
        <v>46480</v>
      </c>
      <c r="B3767" s="860" t="str">
        <f t="shared" si="137"/>
        <v>Year 11</v>
      </c>
    </row>
    <row r="3768" spans="1:2" x14ac:dyDescent="0.2">
      <c r="A3768" s="910">
        <f t="shared" si="138"/>
        <v>46481</v>
      </c>
      <c r="B3768" s="860" t="str">
        <f t="shared" si="137"/>
        <v>Year 11</v>
      </c>
    </row>
    <row r="3769" spans="1:2" x14ac:dyDescent="0.2">
      <c r="A3769" s="910">
        <f t="shared" si="138"/>
        <v>46482</v>
      </c>
      <c r="B3769" s="860" t="str">
        <f t="shared" si="137"/>
        <v>Year 11</v>
      </c>
    </row>
    <row r="3770" spans="1:2" x14ac:dyDescent="0.2">
      <c r="A3770" s="910">
        <f t="shared" si="138"/>
        <v>46483</v>
      </c>
      <c r="B3770" s="860" t="str">
        <f t="shared" si="137"/>
        <v>Year 11</v>
      </c>
    </row>
    <row r="3771" spans="1:2" x14ac:dyDescent="0.2">
      <c r="A3771" s="910">
        <f t="shared" si="138"/>
        <v>46484</v>
      </c>
      <c r="B3771" s="860" t="str">
        <f t="shared" si="137"/>
        <v>Year 11</v>
      </c>
    </row>
    <row r="3772" spans="1:2" x14ac:dyDescent="0.2">
      <c r="A3772" s="910">
        <f t="shared" si="138"/>
        <v>46485</v>
      </c>
      <c r="B3772" s="860" t="str">
        <f t="shared" si="137"/>
        <v>Year 11</v>
      </c>
    </row>
    <row r="3773" spans="1:2" x14ac:dyDescent="0.2">
      <c r="A3773" s="910">
        <f t="shared" si="138"/>
        <v>46486</v>
      </c>
      <c r="B3773" s="860" t="str">
        <f t="shared" si="137"/>
        <v>Year 11</v>
      </c>
    </row>
    <row r="3774" spans="1:2" x14ac:dyDescent="0.2">
      <c r="A3774" s="910">
        <f t="shared" si="138"/>
        <v>46487</v>
      </c>
      <c r="B3774" s="860" t="str">
        <f t="shared" si="137"/>
        <v>Year 11</v>
      </c>
    </row>
    <row r="3775" spans="1:2" x14ac:dyDescent="0.2">
      <c r="A3775" s="910">
        <f t="shared" si="138"/>
        <v>46488</v>
      </c>
      <c r="B3775" s="860" t="str">
        <f t="shared" si="137"/>
        <v>Year 11</v>
      </c>
    </row>
    <row r="3776" spans="1:2" x14ac:dyDescent="0.2">
      <c r="A3776" s="910">
        <f t="shared" si="138"/>
        <v>46489</v>
      </c>
      <c r="B3776" s="860" t="str">
        <f t="shared" si="137"/>
        <v>Year 11</v>
      </c>
    </row>
    <row r="3777" spans="1:2" x14ac:dyDescent="0.2">
      <c r="A3777" s="910">
        <f t="shared" si="138"/>
        <v>46490</v>
      </c>
      <c r="B3777" s="860" t="str">
        <f t="shared" si="137"/>
        <v>Year 11</v>
      </c>
    </row>
    <row r="3778" spans="1:2" x14ac:dyDescent="0.2">
      <c r="A3778" s="910">
        <f t="shared" si="138"/>
        <v>46491</v>
      </c>
      <c r="B3778" s="860" t="str">
        <f t="shared" si="137"/>
        <v>Year 11</v>
      </c>
    </row>
    <row r="3779" spans="1:2" x14ac:dyDescent="0.2">
      <c r="A3779" s="910">
        <f t="shared" si="138"/>
        <v>46492</v>
      </c>
      <c r="B3779" s="860" t="str">
        <f t="shared" si="137"/>
        <v>Year 11</v>
      </c>
    </row>
    <row r="3780" spans="1:2" x14ac:dyDescent="0.2">
      <c r="A3780" s="910">
        <f t="shared" si="138"/>
        <v>46493</v>
      </c>
      <c r="B3780" s="860" t="str">
        <f t="shared" si="137"/>
        <v>Year 11</v>
      </c>
    </row>
    <row r="3781" spans="1:2" x14ac:dyDescent="0.2">
      <c r="A3781" s="910">
        <f t="shared" si="138"/>
        <v>46494</v>
      </c>
      <c r="B3781" s="860" t="str">
        <f t="shared" si="137"/>
        <v>Year 11</v>
      </c>
    </row>
    <row r="3782" spans="1:2" x14ac:dyDescent="0.2">
      <c r="A3782" s="910">
        <f t="shared" si="138"/>
        <v>46495</v>
      </c>
      <c r="B3782" s="860" t="str">
        <f t="shared" si="137"/>
        <v>Year 11</v>
      </c>
    </row>
    <row r="3783" spans="1:2" x14ac:dyDescent="0.2">
      <c r="A3783" s="910">
        <f t="shared" si="138"/>
        <v>46496</v>
      </c>
      <c r="B3783" s="860" t="str">
        <f t="shared" si="137"/>
        <v>Year 11</v>
      </c>
    </row>
    <row r="3784" spans="1:2" x14ac:dyDescent="0.2">
      <c r="A3784" s="910">
        <f t="shared" si="138"/>
        <v>46497</v>
      </c>
      <c r="B3784" s="860" t="str">
        <f t="shared" si="137"/>
        <v>Year 11</v>
      </c>
    </row>
    <row r="3785" spans="1:2" x14ac:dyDescent="0.2">
      <c r="A3785" s="910">
        <f t="shared" si="138"/>
        <v>46498</v>
      </c>
      <c r="B3785" s="860" t="str">
        <f t="shared" si="137"/>
        <v>Year 11</v>
      </c>
    </row>
    <row r="3786" spans="1:2" x14ac:dyDescent="0.2">
      <c r="A3786" s="910">
        <f t="shared" si="138"/>
        <v>46499</v>
      </c>
      <c r="B3786" s="860" t="str">
        <f t="shared" si="137"/>
        <v>Year 11</v>
      </c>
    </row>
    <row r="3787" spans="1:2" x14ac:dyDescent="0.2">
      <c r="A3787" s="910">
        <f t="shared" si="138"/>
        <v>46500</v>
      </c>
      <c r="B3787" s="860" t="str">
        <f t="shared" si="137"/>
        <v>Year 11</v>
      </c>
    </row>
    <row r="3788" spans="1:2" x14ac:dyDescent="0.2">
      <c r="A3788" s="910">
        <f t="shared" si="138"/>
        <v>46501</v>
      </c>
      <c r="B3788" s="860" t="str">
        <f t="shared" si="137"/>
        <v>Year 11</v>
      </c>
    </row>
    <row r="3789" spans="1:2" x14ac:dyDescent="0.2">
      <c r="A3789" s="910">
        <f t="shared" si="138"/>
        <v>46502</v>
      </c>
      <c r="B3789" s="860" t="str">
        <f t="shared" si="137"/>
        <v>Year 11</v>
      </c>
    </row>
    <row r="3790" spans="1:2" x14ac:dyDescent="0.2">
      <c r="A3790" s="910">
        <f t="shared" si="138"/>
        <v>46503</v>
      </c>
      <c r="B3790" s="860" t="str">
        <f t="shared" si="137"/>
        <v>Year 11</v>
      </c>
    </row>
    <row r="3791" spans="1:2" x14ac:dyDescent="0.2">
      <c r="A3791" s="910">
        <f t="shared" si="138"/>
        <v>46504</v>
      </c>
      <c r="B3791" s="860" t="str">
        <f t="shared" si="137"/>
        <v>Year 11</v>
      </c>
    </row>
    <row r="3792" spans="1:2" x14ac:dyDescent="0.2">
      <c r="A3792" s="910">
        <f t="shared" si="138"/>
        <v>46505</v>
      </c>
      <c r="B3792" s="860" t="str">
        <f t="shared" si="137"/>
        <v>Year 11</v>
      </c>
    </row>
    <row r="3793" spans="1:2" x14ac:dyDescent="0.2">
      <c r="A3793" s="910">
        <f t="shared" si="138"/>
        <v>46506</v>
      </c>
      <c r="B3793" s="860" t="str">
        <f t="shared" si="137"/>
        <v>Year 11</v>
      </c>
    </row>
    <row r="3794" spans="1:2" x14ac:dyDescent="0.2">
      <c r="A3794" s="910">
        <f t="shared" si="138"/>
        <v>46507</v>
      </c>
      <c r="B3794" s="860" t="str">
        <f t="shared" si="137"/>
        <v>Year 11</v>
      </c>
    </row>
    <row r="3795" spans="1:2" x14ac:dyDescent="0.2">
      <c r="A3795" s="910">
        <f t="shared" si="138"/>
        <v>46508</v>
      </c>
      <c r="B3795" s="860" t="str">
        <f t="shared" si="137"/>
        <v>Year 11</v>
      </c>
    </row>
    <row r="3796" spans="1:2" x14ac:dyDescent="0.2">
      <c r="A3796" s="910">
        <f t="shared" si="138"/>
        <v>46509</v>
      </c>
      <c r="B3796" s="860" t="str">
        <f t="shared" si="137"/>
        <v>Year 11</v>
      </c>
    </row>
    <row r="3797" spans="1:2" x14ac:dyDescent="0.2">
      <c r="A3797" s="910">
        <f t="shared" si="138"/>
        <v>46510</v>
      </c>
      <c r="B3797" s="860" t="str">
        <f t="shared" si="137"/>
        <v>Year 11</v>
      </c>
    </row>
    <row r="3798" spans="1:2" x14ac:dyDescent="0.2">
      <c r="A3798" s="910">
        <f t="shared" si="138"/>
        <v>46511</v>
      </c>
      <c r="B3798" s="860" t="str">
        <f t="shared" si="137"/>
        <v>Year 11</v>
      </c>
    </row>
    <row r="3799" spans="1:2" x14ac:dyDescent="0.2">
      <c r="A3799" s="910">
        <f t="shared" si="138"/>
        <v>46512</v>
      </c>
      <c r="B3799" s="860" t="str">
        <f t="shared" si="137"/>
        <v>Year 11</v>
      </c>
    </row>
    <row r="3800" spans="1:2" x14ac:dyDescent="0.2">
      <c r="A3800" s="910">
        <f t="shared" si="138"/>
        <v>46513</v>
      </c>
      <c r="B3800" s="860" t="str">
        <f t="shared" ref="B3800:B3863" si="139">IF(AND(DAY(A3800)=DAY($B$8),MONTH(A3800)=MONTH($B$8),YEAR(A3800)-YEAR($B$8)&gt;-1),CONCATENATE("Year ",YEAR(A3800)-YEAR($B$8)+1),B3799)</f>
        <v>Year 11</v>
      </c>
    </row>
    <row r="3801" spans="1:2" x14ac:dyDescent="0.2">
      <c r="A3801" s="910">
        <f t="shared" ref="A3801:A3864" si="140">A3800+1</f>
        <v>46514</v>
      </c>
      <c r="B3801" s="860" t="str">
        <f t="shared" si="139"/>
        <v>Year 11</v>
      </c>
    </row>
    <row r="3802" spans="1:2" x14ac:dyDescent="0.2">
      <c r="A3802" s="910">
        <f t="shared" si="140"/>
        <v>46515</v>
      </c>
      <c r="B3802" s="860" t="str">
        <f t="shared" si="139"/>
        <v>Year 11</v>
      </c>
    </row>
    <row r="3803" spans="1:2" x14ac:dyDescent="0.2">
      <c r="A3803" s="910">
        <f t="shared" si="140"/>
        <v>46516</v>
      </c>
      <c r="B3803" s="860" t="str">
        <f t="shared" si="139"/>
        <v>Year 11</v>
      </c>
    </row>
    <row r="3804" spans="1:2" x14ac:dyDescent="0.2">
      <c r="A3804" s="910">
        <f t="shared" si="140"/>
        <v>46517</v>
      </c>
      <c r="B3804" s="860" t="str">
        <f t="shared" si="139"/>
        <v>Year 11</v>
      </c>
    </row>
    <row r="3805" spans="1:2" x14ac:dyDescent="0.2">
      <c r="A3805" s="910">
        <f t="shared" si="140"/>
        <v>46518</v>
      </c>
      <c r="B3805" s="860" t="str">
        <f t="shared" si="139"/>
        <v>Year 11</v>
      </c>
    </row>
    <row r="3806" spans="1:2" x14ac:dyDescent="0.2">
      <c r="A3806" s="910">
        <f t="shared" si="140"/>
        <v>46519</v>
      </c>
      <c r="B3806" s="860" t="str">
        <f t="shared" si="139"/>
        <v>Year 11</v>
      </c>
    </row>
    <row r="3807" spans="1:2" x14ac:dyDescent="0.2">
      <c r="A3807" s="910">
        <f t="shared" si="140"/>
        <v>46520</v>
      </c>
      <c r="B3807" s="860" t="str">
        <f t="shared" si="139"/>
        <v>Year 11</v>
      </c>
    </row>
    <row r="3808" spans="1:2" x14ac:dyDescent="0.2">
      <c r="A3808" s="910">
        <f t="shared" si="140"/>
        <v>46521</v>
      </c>
      <c r="B3808" s="860" t="str">
        <f t="shared" si="139"/>
        <v>Year 11</v>
      </c>
    </row>
    <row r="3809" spans="1:2" x14ac:dyDescent="0.2">
      <c r="A3809" s="910">
        <f t="shared" si="140"/>
        <v>46522</v>
      </c>
      <c r="B3809" s="860" t="str">
        <f t="shared" si="139"/>
        <v>Year 11</v>
      </c>
    </row>
    <row r="3810" spans="1:2" x14ac:dyDescent="0.2">
      <c r="A3810" s="910">
        <f t="shared" si="140"/>
        <v>46523</v>
      </c>
      <c r="B3810" s="860" t="str">
        <f t="shared" si="139"/>
        <v>Year 11</v>
      </c>
    </row>
    <row r="3811" spans="1:2" x14ac:dyDescent="0.2">
      <c r="A3811" s="910">
        <f t="shared" si="140"/>
        <v>46524</v>
      </c>
      <c r="B3811" s="860" t="str">
        <f t="shared" si="139"/>
        <v>Year 11</v>
      </c>
    </row>
    <row r="3812" spans="1:2" x14ac:dyDescent="0.2">
      <c r="A3812" s="910">
        <f t="shared" si="140"/>
        <v>46525</v>
      </c>
      <c r="B3812" s="860" t="str">
        <f t="shared" si="139"/>
        <v>Year 11</v>
      </c>
    </row>
    <row r="3813" spans="1:2" x14ac:dyDescent="0.2">
      <c r="A3813" s="910">
        <f t="shared" si="140"/>
        <v>46526</v>
      </c>
      <c r="B3813" s="860" t="str">
        <f t="shared" si="139"/>
        <v>Year 11</v>
      </c>
    </row>
    <row r="3814" spans="1:2" x14ac:dyDescent="0.2">
      <c r="A3814" s="910">
        <f t="shared" si="140"/>
        <v>46527</v>
      </c>
      <c r="B3814" s="860" t="str">
        <f t="shared" si="139"/>
        <v>Year 11</v>
      </c>
    </row>
    <row r="3815" spans="1:2" x14ac:dyDescent="0.2">
      <c r="A3815" s="910">
        <f t="shared" si="140"/>
        <v>46528</v>
      </c>
      <c r="B3815" s="860" t="str">
        <f t="shared" si="139"/>
        <v>Year 11</v>
      </c>
    </row>
    <row r="3816" spans="1:2" x14ac:dyDescent="0.2">
      <c r="A3816" s="910">
        <f t="shared" si="140"/>
        <v>46529</v>
      </c>
      <c r="B3816" s="860" t="str">
        <f t="shared" si="139"/>
        <v>Year 11</v>
      </c>
    </row>
    <row r="3817" spans="1:2" x14ac:dyDescent="0.2">
      <c r="A3817" s="910">
        <f t="shared" si="140"/>
        <v>46530</v>
      </c>
      <c r="B3817" s="860" t="str">
        <f t="shared" si="139"/>
        <v>Year 11</v>
      </c>
    </row>
    <row r="3818" spans="1:2" x14ac:dyDescent="0.2">
      <c r="A3818" s="910">
        <f t="shared" si="140"/>
        <v>46531</v>
      </c>
      <c r="B3818" s="860" t="str">
        <f t="shared" si="139"/>
        <v>Year 11</v>
      </c>
    </row>
    <row r="3819" spans="1:2" x14ac:dyDescent="0.2">
      <c r="A3819" s="910">
        <f t="shared" si="140"/>
        <v>46532</v>
      </c>
      <c r="B3819" s="860" t="str">
        <f t="shared" si="139"/>
        <v>Year 11</v>
      </c>
    </row>
    <row r="3820" spans="1:2" x14ac:dyDescent="0.2">
      <c r="A3820" s="910">
        <f t="shared" si="140"/>
        <v>46533</v>
      </c>
      <c r="B3820" s="860" t="str">
        <f t="shared" si="139"/>
        <v>Year 11</v>
      </c>
    </row>
    <row r="3821" spans="1:2" x14ac:dyDescent="0.2">
      <c r="A3821" s="910">
        <f t="shared" si="140"/>
        <v>46534</v>
      </c>
      <c r="B3821" s="860" t="str">
        <f t="shared" si="139"/>
        <v>Year 11</v>
      </c>
    </row>
    <row r="3822" spans="1:2" x14ac:dyDescent="0.2">
      <c r="A3822" s="910">
        <f t="shared" si="140"/>
        <v>46535</v>
      </c>
      <c r="B3822" s="860" t="str">
        <f t="shared" si="139"/>
        <v>Year 11</v>
      </c>
    </row>
    <row r="3823" spans="1:2" x14ac:dyDescent="0.2">
      <c r="A3823" s="910">
        <f t="shared" si="140"/>
        <v>46536</v>
      </c>
      <c r="B3823" s="860" t="str">
        <f t="shared" si="139"/>
        <v>Year 11</v>
      </c>
    </row>
    <row r="3824" spans="1:2" x14ac:dyDescent="0.2">
      <c r="A3824" s="910">
        <f t="shared" si="140"/>
        <v>46537</v>
      </c>
      <c r="B3824" s="860" t="str">
        <f t="shared" si="139"/>
        <v>Year 11</v>
      </c>
    </row>
    <row r="3825" spans="1:2" x14ac:dyDescent="0.2">
      <c r="A3825" s="910">
        <f t="shared" si="140"/>
        <v>46538</v>
      </c>
      <c r="B3825" s="860" t="str">
        <f t="shared" si="139"/>
        <v>Year 11</v>
      </c>
    </row>
    <row r="3826" spans="1:2" x14ac:dyDescent="0.2">
      <c r="A3826" s="910">
        <f t="shared" si="140"/>
        <v>46539</v>
      </c>
      <c r="B3826" s="860" t="str">
        <f t="shared" si="139"/>
        <v>Year 11</v>
      </c>
    </row>
    <row r="3827" spans="1:2" x14ac:dyDescent="0.2">
      <c r="A3827" s="910">
        <f t="shared" si="140"/>
        <v>46540</v>
      </c>
      <c r="B3827" s="860" t="str">
        <f t="shared" si="139"/>
        <v>Year 11</v>
      </c>
    </row>
    <row r="3828" spans="1:2" x14ac:dyDescent="0.2">
      <c r="A3828" s="910">
        <f t="shared" si="140"/>
        <v>46541</v>
      </c>
      <c r="B3828" s="860" t="str">
        <f t="shared" si="139"/>
        <v>Year 11</v>
      </c>
    </row>
    <row r="3829" spans="1:2" x14ac:dyDescent="0.2">
      <c r="A3829" s="910">
        <f t="shared" si="140"/>
        <v>46542</v>
      </c>
      <c r="B3829" s="860" t="str">
        <f t="shared" si="139"/>
        <v>Year 11</v>
      </c>
    </row>
    <row r="3830" spans="1:2" x14ac:dyDescent="0.2">
      <c r="A3830" s="910">
        <f t="shared" si="140"/>
        <v>46543</v>
      </c>
      <c r="B3830" s="860" t="str">
        <f t="shared" si="139"/>
        <v>Year 11</v>
      </c>
    </row>
    <row r="3831" spans="1:2" x14ac:dyDescent="0.2">
      <c r="A3831" s="910">
        <f t="shared" si="140"/>
        <v>46544</v>
      </c>
      <c r="B3831" s="860" t="str">
        <f t="shared" si="139"/>
        <v>Year 11</v>
      </c>
    </row>
    <row r="3832" spans="1:2" x14ac:dyDescent="0.2">
      <c r="A3832" s="910">
        <f t="shared" si="140"/>
        <v>46545</v>
      </c>
      <c r="B3832" s="860" t="str">
        <f t="shared" si="139"/>
        <v>Year 11</v>
      </c>
    </row>
    <row r="3833" spans="1:2" x14ac:dyDescent="0.2">
      <c r="A3833" s="910">
        <f t="shared" si="140"/>
        <v>46546</v>
      </c>
      <c r="B3833" s="860" t="str">
        <f t="shared" si="139"/>
        <v>Year 11</v>
      </c>
    </row>
    <row r="3834" spans="1:2" x14ac:dyDescent="0.2">
      <c r="A3834" s="910">
        <f t="shared" si="140"/>
        <v>46547</v>
      </c>
      <c r="B3834" s="860" t="str">
        <f t="shared" si="139"/>
        <v>Year 11</v>
      </c>
    </row>
    <row r="3835" spans="1:2" x14ac:dyDescent="0.2">
      <c r="A3835" s="910">
        <f t="shared" si="140"/>
        <v>46548</v>
      </c>
      <c r="B3835" s="860" t="str">
        <f t="shared" si="139"/>
        <v>Year 11</v>
      </c>
    </row>
    <row r="3836" spans="1:2" x14ac:dyDescent="0.2">
      <c r="A3836" s="910">
        <f t="shared" si="140"/>
        <v>46549</v>
      </c>
      <c r="B3836" s="860" t="str">
        <f t="shared" si="139"/>
        <v>Year 11</v>
      </c>
    </row>
    <row r="3837" spans="1:2" x14ac:dyDescent="0.2">
      <c r="A3837" s="910">
        <f t="shared" si="140"/>
        <v>46550</v>
      </c>
      <c r="B3837" s="860" t="str">
        <f t="shared" si="139"/>
        <v>Year 11</v>
      </c>
    </row>
    <row r="3838" spans="1:2" x14ac:dyDescent="0.2">
      <c r="A3838" s="910">
        <f t="shared" si="140"/>
        <v>46551</v>
      </c>
      <c r="B3838" s="860" t="str">
        <f t="shared" si="139"/>
        <v>Year 11</v>
      </c>
    </row>
    <row r="3839" spans="1:2" x14ac:dyDescent="0.2">
      <c r="A3839" s="910">
        <f t="shared" si="140"/>
        <v>46552</v>
      </c>
      <c r="B3839" s="860" t="str">
        <f t="shared" si="139"/>
        <v>Year 11</v>
      </c>
    </row>
    <row r="3840" spans="1:2" x14ac:dyDescent="0.2">
      <c r="A3840" s="910">
        <f t="shared" si="140"/>
        <v>46553</v>
      </c>
      <c r="B3840" s="860" t="str">
        <f t="shared" si="139"/>
        <v>Year 11</v>
      </c>
    </row>
    <row r="3841" spans="1:2" x14ac:dyDescent="0.2">
      <c r="A3841" s="910">
        <f t="shared" si="140"/>
        <v>46554</v>
      </c>
      <c r="B3841" s="860" t="str">
        <f t="shared" si="139"/>
        <v>Year 11</v>
      </c>
    </row>
    <row r="3842" spans="1:2" x14ac:dyDescent="0.2">
      <c r="A3842" s="910">
        <f t="shared" si="140"/>
        <v>46555</v>
      </c>
      <c r="B3842" s="860" t="str">
        <f t="shared" si="139"/>
        <v>Year 11</v>
      </c>
    </row>
    <row r="3843" spans="1:2" x14ac:dyDescent="0.2">
      <c r="A3843" s="910">
        <f t="shared" si="140"/>
        <v>46556</v>
      </c>
      <c r="B3843" s="860" t="str">
        <f t="shared" si="139"/>
        <v>Year 11</v>
      </c>
    </row>
    <row r="3844" spans="1:2" x14ac:dyDescent="0.2">
      <c r="A3844" s="910">
        <f t="shared" si="140"/>
        <v>46557</v>
      </c>
      <c r="B3844" s="860" t="str">
        <f t="shared" si="139"/>
        <v>Year 11</v>
      </c>
    </row>
    <row r="3845" spans="1:2" x14ac:dyDescent="0.2">
      <c r="A3845" s="910">
        <f t="shared" si="140"/>
        <v>46558</v>
      </c>
      <c r="B3845" s="860" t="str">
        <f t="shared" si="139"/>
        <v>Year 11</v>
      </c>
    </row>
    <row r="3846" spans="1:2" x14ac:dyDescent="0.2">
      <c r="A3846" s="910">
        <f t="shared" si="140"/>
        <v>46559</v>
      </c>
      <c r="B3846" s="860" t="str">
        <f t="shared" si="139"/>
        <v>Year 11</v>
      </c>
    </row>
    <row r="3847" spans="1:2" x14ac:dyDescent="0.2">
      <c r="A3847" s="910">
        <f t="shared" si="140"/>
        <v>46560</v>
      </c>
      <c r="B3847" s="860" t="str">
        <f t="shared" si="139"/>
        <v>Year 11</v>
      </c>
    </row>
    <row r="3848" spans="1:2" x14ac:dyDescent="0.2">
      <c r="A3848" s="910">
        <f t="shared" si="140"/>
        <v>46561</v>
      </c>
      <c r="B3848" s="860" t="str">
        <f t="shared" si="139"/>
        <v>Year 11</v>
      </c>
    </row>
    <row r="3849" spans="1:2" x14ac:dyDescent="0.2">
      <c r="A3849" s="910">
        <f t="shared" si="140"/>
        <v>46562</v>
      </c>
      <c r="B3849" s="860" t="str">
        <f t="shared" si="139"/>
        <v>Year 11</v>
      </c>
    </row>
    <row r="3850" spans="1:2" x14ac:dyDescent="0.2">
      <c r="A3850" s="910">
        <f t="shared" si="140"/>
        <v>46563</v>
      </c>
      <c r="B3850" s="860" t="str">
        <f t="shared" si="139"/>
        <v>Year 11</v>
      </c>
    </row>
    <row r="3851" spans="1:2" x14ac:dyDescent="0.2">
      <c r="A3851" s="910">
        <f t="shared" si="140"/>
        <v>46564</v>
      </c>
      <c r="B3851" s="860" t="str">
        <f t="shared" si="139"/>
        <v>Year 11</v>
      </c>
    </row>
    <row r="3852" spans="1:2" x14ac:dyDescent="0.2">
      <c r="A3852" s="910">
        <f t="shared" si="140"/>
        <v>46565</v>
      </c>
      <c r="B3852" s="860" t="str">
        <f t="shared" si="139"/>
        <v>Year 11</v>
      </c>
    </row>
    <row r="3853" spans="1:2" x14ac:dyDescent="0.2">
      <c r="A3853" s="910">
        <f t="shared" si="140"/>
        <v>46566</v>
      </c>
      <c r="B3853" s="860" t="str">
        <f t="shared" si="139"/>
        <v>Year 11</v>
      </c>
    </row>
    <row r="3854" spans="1:2" x14ac:dyDescent="0.2">
      <c r="A3854" s="910">
        <f t="shared" si="140"/>
        <v>46567</v>
      </c>
      <c r="B3854" s="860" t="str">
        <f t="shared" si="139"/>
        <v>Year 11</v>
      </c>
    </row>
    <row r="3855" spans="1:2" x14ac:dyDescent="0.2">
      <c r="A3855" s="910">
        <f t="shared" si="140"/>
        <v>46568</v>
      </c>
      <c r="B3855" s="860" t="str">
        <f t="shared" si="139"/>
        <v>Year 11</v>
      </c>
    </row>
    <row r="3856" spans="1:2" x14ac:dyDescent="0.2">
      <c r="A3856" s="910">
        <f t="shared" si="140"/>
        <v>46569</v>
      </c>
      <c r="B3856" s="860" t="str">
        <f t="shared" si="139"/>
        <v>Year 11</v>
      </c>
    </row>
    <row r="3857" spans="1:2" x14ac:dyDescent="0.2">
      <c r="A3857" s="910">
        <f t="shared" si="140"/>
        <v>46570</v>
      </c>
      <c r="B3857" s="860" t="str">
        <f t="shared" si="139"/>
        <v>Year 11</v>
      </c>
    </row>
    <row r="3858" spans="1:2" x14ac:dyDescent="0.2">
      <c r="A3858" s="910">
        <f t="shared" si="140"/>
        <v>46571</v>
      </c>
      <c r="B3858" s="860" t="str">
        <f t="shared" si="139"/>
        <v>Year 11</v>
      </c>
    </row>
    <row r="3859" spans="1:2" x14ac:dyDescent="0.2">
      <c r="A3859" s="910">
        <f t="shared" si="140"/>
        <v>46572</v>
      </c>
      <c r="B3859" s="860" t="str">
        <f t="shared" si="139"/>
        <v>Year 11</v>
      </c>
    </row>
    <row r="3860" spans="1:2" x14ac:dyDescent="0.2">
      <c r="A3860" s="910">
        <f t="shared" si="140"/>
        <v>46573</v>
      </c>
      <c r="B3860" s="860" t="str">
        <f t="shared" si="139"/>
        <v>Year 11</v>
      </c>
    </row>
    <row r="3861" spans="1:2" x14ac:dyDescent="0.2">
      <c r="A3861" s="910">
        <f t="shared" si="140"/>
        <v>46574</v>
      </c>
      <c r="B3861" s="860" t="str">
        <f t="shared" si="139"/>
        <v>Year 11</v>
      </c>
    </row>
    <row r="3862" spans="1:2" x14ac:dyDescent="0.2">
      <c r="A3862" s="910">
        <f t="shared" si="140"/>
        <v>46575</v>
      </c>
      <c r="B3862" s="860" t="str">
        <f t="shared" si="139"/>
        <v>Year 11</v>
      </c>
    </row>
    <row r="3863" spans="1:2" x14ac:dyDescent="0.2">
      <c r="A3863" s="910">
        <f t="shared" si="140"/>
        <v>46576</v>
      </c>
      <c r="B3863" s="860" t="str">
        <f t="shared" si="139"/>
        <v>Year 11</v>
      </c>
    </row>
    <row r="3864" spans="1:2" x14ac:dyDescent="0.2">
      <c r="A3864" s="910">
        <f t="shared" si="140"/>
        <v>46577</v>
      </c>
      <c r="B3864" s="860" t="str">
        <f t="shared" ref="B3864:B3927" si="141">IF(AND(DAY(A3864)=DAY($B$8),MONTH(A3864)=MONTH($B$8),YEAR(A3864)-YEAR($B$8)&gt;-1),CONCATENATE("Year ",YEAR(A3864)-YEAR($B$8)+1),B3863)</f>
        <v>Year 11</v>
      </c>
    </row>
    <row r="3865" spans="1:2" x14ac:dyDescent="0.2">
      <c r="A3865" s="910">
        <f t="shared" ref="A3865:A3928" si="142">A3864+1</f>
        <v>46578</v>
      </c>
      <c r="B3865" s="860" t="str">
        <f t="shared" si="141"/>
        <v>Year 11</v>
      </c>
    </row>
    <row r="3866" spans="1:2" x14ac:dyDescent="0.2">
      <c r="A3866" s="910">
        <f t="shared" si="142"/>
        <v>46579</v>
      </c>
      <c r="B3866" s="860" t="str">
        <f t="shared" si="141"/>
        <v>Year 11</v>
      </c>
    </row>
    <row r="3867" spans="1:2" x14ac:dyDescent="0.2">
      <c r="A3867" s="910">
        <f t="shared" si="142"/>
        <v>46580</v>
      </c>
      <c r="B3867" s="860" t="str">
        <f t="shared" si="141"/>
        <v>Year 11</v>
      </c>
    </row>
    <row r="3868" spans="1:2" x14ac:dyDescent="0.2">
      <c r="A3868" s="910">
        <f t="shared" si="142"/>
        <v>46581</v>
      </c>
      <c r="B3868" s="860" t="str">
        <f t="shared" si="141"/>
        <v>Year 11</v>
      </c>
    </row>
    <row r="3869" spans="1:2" x14ac:dyDescent="0.2">
      <c r="A3869" s="910">
        <f t="shared" si="142"/>
        <v>46582</v>
      </c>
      <c r="B3869" s="860" t="str">
        <f t="shared" si="141"/>
        <v>Year 11</v>
      </c>
    </row>
    <row r="3870" spans="1:2" x14ac:dyDescent="0.2">
      <c r="A3870" s="910">
        <f t="shared" si="142"/>
        <v>46583</v>
      </c>
      <c r="B3870" s="860" t="str">
        <f t="shared" si="141"/>
        <v>Year 11</v>
      </c>
    </row>
    <row r="3871" spans="1:2" x14ac:dyDescent="0.2">
      <c r="A3871" s="910">
        <f t="shared" si="142"/>
        <v>46584</v>
      </c>
      <c r="B3871" s="860" t="str">
        <f t="shared" si="141"/>
        <v>Year 11</v>
      </c>
    </row>
    <row r="3872" spans="1:2" x14ac:dyDescent="0.2">
      <c r="A3872" s="910">
        <f t="shared" si="142"/>
        <v>46585</v>
      </c>
      <c r="B3872" s="860" t="str">
        <f t="shared" si="141"/>
        <v>Year 11</v>
      </c>
    </row>
    <row r="3873" spans="1:2" x14ac:dyDescent="0.2">
      <c r="A3873" s="910">
        <f t="shared" si="142"/>
        <v>46586</v>
      </c>
      <c r="B3873" s="860" t="str">
        <f t="shared" si="141"/>
        <v>Year 11</v>
      </c>
    </row>
    <row r="3874" spans="1:2" x14ac:dyDescent="0.2">
      <c r="A3874" s="910">
        <f t="shared" si="142"/>
        <v>46587</v>
      </c>
      <c r="B3874" s="860" t="str">
        <f t="shared" si="141"/>
        <v>Year 11</v>
      </c>
    </row>
    <row r="3875" spans="1:2" x14ac:dyDescent="0.2">
      <c r="A3875" s="910">
        <f t="shared" si="142"/>
        <v>46588</v>
      </c>
      <c r="B3875" s="860" t="str">
        <f t="shared" si="141"/>
        <v>Year 11</v>
      </c>
    </row>
    <row r="3876" spans="1:2" x14ac:dyDescent="0.2">
      <c r="A3876" s="910">
        <f t="shared" si="142"/>
        <v>46589</v>
      </c>
      <c r="B3876" s="860" t="str">
        <f t="shared" si="141"/>
        <v>Year 11</v>
      </c>
    </row>
    <row r="3877" spans="1:2" x14ac:dyDescent="0.2">
      <c r="A3877" s="910">
        <f t="shared" si="142"/>
        <v>46590</v>
      </c>
      <c r="B3877" s="860" t="str">
        <f t="shared" si="141"/>
        <v>Year 11</v>
      </c>
    </row>
    <row r="3878" spans="1:2" x14ac:dyDescent="0.2">
      <c r="A3878" s="910">
        <f t="shared" si="142"/>
        <v>46591</v>
      </c>
      <c r="B3878" s="860" t="str">
        <f t="shared" si="141"/>
        <v>Year 11</v>
      </c>
    </row>
    <row r="3879" spans="1:2" x14ac:dyDescent="0.2">
      <c r="A3879" s="910">
        <f t="shared" si="142"/>
        <v>46592</v>
      </c>
      <c r="B3879" s="860" t="str">
        <f t="shared" si="141"/>
        <v>Year 11</v>
      </c>
    </row>
    <row r="3880" spans="1:2" x14ac:dyDescent="0.2">
      <c r="A3880" s="910">
        <f t="shared" si="142"/>
        <v>46593</v>
      </c>
      <c r="B3880" s="860" t="str">
        <f t="shared" si="141"/>
        <v>Year 11</v>
      </c>
    </row>
    <row r="3881" spans="1:2" x14ac:dyDescent="0.2">
      <c r="A3881" s="910">
        <f t="shared" si="142"/>
        <v>46594</v>
      </c>
      <c r="B3881" s="860" t="str">
        <f t="shared" si="141"/>
        <v>Year 11</v>
      </c>
    </row>
    <row r="3882" spans="1:2" x14ac:dyDescent="0.2">
      <c r="A3882" s="910">
        <f t="shared" si="142"/>
        <v>46595</v>
      </c>
      <c r="B3882" s="860" t="str">
        <f t="shared" si="141"/>
        <v>Year 11</v>
      </c>
    </row>
    <row r="3883" spans="1:2" x14ac:dyDescent="0.2">
      <c r="A3883" s="910">
        <f t="shared" si="142"/>
        <v>46596</v>
      </c>
      <c r="B3883" s="860" t="str">
        <f t="shared" si="141"/>
        <v>Year 11</v>
      </c>
    </row>
    <row r="3884" spans="1:2" x14ac:dyDescent="0.2">
      <c r="A3884" s="910">
        <f t="shared" si="142"/>
        <v>46597</v>
      </c>
      <c r="B3884" s="860" t="str">
        <f t="shared" si="141"/>
        <v>Year 11</v>
      </c>
    </row>
    <row r="3885" spans="1:2" x14ac:dyDescent="0.2">
      <c r="A3885" s="910">
        <f t="shared" si="142"/>
        <v>46598</v>
      </c>
      <c r="B3885" s="860" t="str">
        <f t="shared" si="141"/>
        <v>Year 11</v>
      </c>
    </row>
    <row r="3886" spans="1:2" x14ac:dyDescent="0.2">
      <c r="A3886" s="910">
        <f t="shared" si="142"/>
        <v>46599</v>
      </c>
      <c r="B3886" s="860" t="str">
        <f t="shared" si="141"/>
        <v>Year 11</v>
      </c>
    </row>
    <row r="3887" spans="1:2" x14ac:dyDescent="0.2">
      <c r="A3887" s="910">
        <f t="shared" si="142"/>
        <v>46600</v>
      </c>
      <c r="B3887" s="860" t="str">
        <f t="shared" si="141"/>
        <v>Year 11</v>
      </c>
    </row>
    <row r="3888" spans="1:2" x14ac:dyDescent="0.2">
      <c r="A3888" s="910">
        <f t="shared" si="142"/>
        <v>46601</v>
      </c>
      <c r="B3888" s="860" t="str">
        <f t="shared" si="141"/>
        <v>Year 11</v>
      </c>
    </row>
    <row r="3889" spans="1:2" x14ac:dyDescent="0.2">
      <c r="A3889" s="910">
        <f t="shared" si="142"/>
        <v>46602</v>
      </c>
      <c r="B3889" s="860" t="str">
        <f t="shared" si="141"/>
        <v>Year 11</v>
      </c>
    </row>
    <row r="3890" spans="1:2" x14ac:dyDescent="0.2">
      <c r="A3890" s="910">
        <f t="shared" si="142"/>
        <v>46603</v>
      </c>
      <c r="B3890" s="860" t="str">
        <f t="shared" si="141"/>
        <v>Year 11</v>
      </c>
    </row>
    <row r="3891" spans="1:2" x14ac:dyDescent="0.2">
      <c r="A3891" s="910">
        <f t="shared" si="142"/>
        <v>46604</v>
      </c>
      <c r="B3891" s="860" t="str">
        <f t="shared" si="141"/>
        <v>Year 11</v>
      </c>
    </row>
    <row r="3892" spans="1:2" x14ac:dyDescent="0.2">
      <c r="A3892" s="910">
        <f t="shared" si="142"/>
        <v>46605</v>
      </c>
      <c r="B3892" s="860" t="str">
        <f t="shared" si="141"/>
        <v>Year 11</v>
      </c>
    </row>
    <row r="3893" spans="1:2" x14ac:dyDescent="0.2">
      <c r="A3893" s="910">
        <f t="shared" si="142"/>
        <v>46606</v>
      </c>
      <c r="B3893" s="860" t="str">
        <f t="shared" si="141"/>
        <v>Year 11</v>
      </c>
    </row>
    <row r="3894" spans="1:2" x14ac:dyDescent="0.2">
      <c r="A3894" s="910">
        <f t="shared" si="142"/>
        <v>46607</v>
      </c>
      <c r="B3894" s="860" t="str">
        <f t="shared" si="141"/>
        <v>Year 11</v>
      </c>
    </row>
    <row r="3895" spans="1:2" x14ac:dyDescent="0.2">
      <c r="A3895" s="910">
        <f t="shared" si="142"/>
        <v>46608</v>
      </c>
      <c r="B3895" s="860" t="str">
        <f t="shared" si="141"/>
        <v>Year 11</v>
      </c>
    </row>
    <row r="3896" spans="1:2" x14ac:dyDescent="0.2">
      <c r="A3896" s="910">
        <f t="shared" si="142"/>
        <v>46609</v>
      </c>
      <c r="B3896" s="860" t="str">
        <f t="shared" si="141"/>
        <v>Year 11</v>
      </c>
    </row>
    <row r="3897" spans="1:2" x14ac:dyDescent="0.2">
      <c r="A3897" s="910">
        <f t="shared" si="142"/>
        <v>46610</v>
      </c>
      <c r="B3897" s="860" t="str">
        <f t="shared" si="141"/>
        <v>Year 11</v>
      </c>
    </row>
    <row r="3898" spans="1:2" x14ac:dyDescent="0.2">
      <c r="A3898" s="910">
        <f t="shared" si="142"/>
        <v>46611</v>
      </c>
      <c r="B3898" s="860" t="str">
        <f t="shared" si="141"/>
        <v>Year 11</v>
      </c>
    </row>
    <row r="3899" spans="1:2" x14ac:dyDescent="0.2">
      <c r="A3899" s="910">
        <f t="shared" si="142"/>
        <v>46612</v>
      </c>
      <c r="B3899" s="860" t="str">
        <f t="shared" si="141"/>
        <v>Year 11</v>
      </c>
    </row>
    <row r="3900" spans="1:2" x14ac:dyDescent="0.2">
      <c r="A3900" s="910">
        <f t="shared" si="142"/>
        <v>46613</v>
      </c>
      <c r="B3900" s="860" t="str">
        <f t="shared" si="141"/>
        <v>Year 11</v>
      </c>
    </row>
    <row r="3901" spans="1:2" x14ac:dyDescent="0.2">
      <c r="A3901" s="910">
        <f t="shared" si="142"/>
        <v>46614</v>
      </c>
      <c r="B3901" s="860" t="str">
        <f t="shared" si="141"/>
        <v>Year 11</v>
      </c>
    </row>
    <row r="3902" spans="1:2" x14ac:dyDescent="0.2">
      <c r="A3902" s="910">
        <f t="shared" si="142"/>
        <v>46615</v>
      </c>
      <c r="B3902" s="860" t="str">
        <f t="shared" si="141"/>
        <v>Year 11</v>
      </c>
    </row>
    <row r="3903" spans="1:2" x14ac:dyDescent="0.2">
      <c r="A3903" s="910">
        <f t="shared" si="142"/>
        <v>46616</v>
      </c>
      <c r="B3903" s="860" t="str">
        <f t="shared" si="141"/>
        <v>Year 11</v>
      </c>
    </row>
    <row r="3904" spans="1:2" x14ac:dyDescent="0.2">
      <c r="A3904" s="910">
        <f t="shared" si="142"/>
        <v>46617</v>
      </c>
      <c r="B3904" s="860" t="str">
        <f t="shared" si="141"/>
        <v>Year 11</v>
      </c>
    </row>
    <row r="3905" spans="1:2" x14ac:dyDescent="0.2">
      <c r="A3905" s="910">
        <f t="shared" si="142"/>
        <v>46618</v>
      </c>
      <c r="B3905" s="860" t="str">
        <f t="shared" si="141"/>
        <v>Year 11</v>
      </c>
    </row>
    <row r="3906" spans="1:2" x14ac:dyDescent="0.2">
      <c r="A3906" s="910">
        <f t="shared" si="142"/>
        <v>46619</v>
      </c>
      <c r="B3906" s="860" t="str">
        <f t="shared" si="141"/>
        <v>Year 11</v>
      </c>
    </row>
    <row r="3907" spans="1:2" x14ac:dyDescent="0.2">
      <c r="A3907" s="910">
        <f t="shared" si="142"/>
        <v>46620</v>
      </c>
      <c r="B3907" s="860" t="str">
        <f t="shared" si="141"/>
        <v>Year 11</v>
      </c>
    </row>
    <row r="3908" spans="1:2" x14ac:dyDescent="0.2">
      <c r="A3908" s="910">
        <f t="shared" si="142"/>
        <v>46621</v>
      </c>
      <c r="B3908" s="860" t="str">
        <f t="shared" si="141"/>
        <v>Year 11</v>
      </c>
    </row>
    <row r="3909" spans="1:2" x14ac:dyDescent="0.2">
      <c r="A3909" s="910">
        <f t="shared" si="142"/>
        <v>46622</v>
      </c>
      <c r="B3909" s="860" t="str">
        <f t="shared" si="141"/>
        <v>Year 11</v>
      </c>
    </row>
    <row r="3910" spans="1:2" x14ac:dyDescent="0.2">
      <c r="A3910" s="910">
        <f t="shared" si="142"/>
        <v>46623</v>
      </c>
      <c r="B3910" s="860" t="str">
        <f t="shared" si="141"/>
        <v>Year 11</v>
      </c>
    </row>
    <row r="3911" spans="1:2" x14ac:dyDescent="0.2">
      <c r="A3911" s="910">
        <f t="shared" si="142"/>
        <v>46624</v>
      </c>
      <c r="B3911" s="860" t="str">
        <f t="shared" si="141"/>
        <v>Year 11</v>
      </c>
    </row>
    <row r="3912" spans="1:2" x14ac:dyDescent="0.2">
      <c r="A3912" s="910">
        <f t="shared" si="142"/>
        <v>46625</v>
      </c>
      <c r="B3912" s="860" t="str">
        <f t="shared" si="141"/>
        <v>Year 11</v>
      </c>
    </row>
    <row r="3913" spans="1:2" x14ac:dyDescent="0.2">
      <c r="A3913" s="910">
        <f t="shared" si="142"/>
        <v>46626</v>
      </c>
      <c r="B3913" s="860" t="str">
        <f t="shared" si="141"/>
        <v>Year 11</v>
      </c>
    </row>
    <row r="3914" spans="1:2" x14ac:dyDescent="0.2">
      <c r="A3914" s="910">
        <f t="shared" si="142"/>
        <v>46627</v>
      </c>
      <c r="B3914" s="860" t="str">
        <f t="shared" si="141"/>
        <v>Year 11</v>
      </c>
    </row>
    <row r="3915" spans="1:2" x14ac:dyDescent="0.2">
      <c r="A3915" s="910">
        <f t="shared" si="142"/>
        <v>46628</v>
      </c>
      <c r="B3915" s="860" t="str">
        <f t="shared" si="141"/>
        <v>Year 11</v>
      </c>
    </row>
    <row r="3916" spans="1:2" x14ac:dyDescent="0.2">
      <c r="A3916" s="910">
        <f t="shared" si="142"/>
        <v>46629</v>
      </c>
      <c r="B3916" s="860" t="str">
        <f t="shared" si="141"/>
        <v>Year 11</v>
      </c>
    </row>
    <row r="3917" spans="1:2" x14ac:dyDescent="0.2">
      <c r="A3917" s="910">
        <f t="shared" si="142"/>
        <v>46630</v>
      </c>
      <c r="B3917" s="860" t="str">
        <f t="shared" si="141"/>
        <v>Year 11</v>
      </c>
    </row>
    <row r="3918" spans="1:2" x14ac:dyDescent="0.2">
      <c r="A3918" s="910">
        <f t="shared" si="142"/>
        <v>46631</v>
      </c>
      <c r="B3918" s="860" t="str">
        <f t="shared" si="141"/>
        <v>Year 11</v>
      </c>
    </row>
    <row r="3919" spans="1:2" x14ac:dyDescent="0.2">
      <c r="A3919" s="910">
        <f t="shared" si="142"/>
        <v>46632</v>
      </c>
      <c r="B3919" s="860" t="str">
        <f t="shared" si="141"/>
        <v>Year 11</v>
      </c>
    </row>
    <row r="3920" spans="1:2" x14ac:dyDescent="0.2">
      <c r="A3920" s="910">
        <f t="shared" si="142"/>
        <v>46633</v>
      </c>
      <c r="B3920" s="860" t="str">
        <f t="shared" si="141"/>
        <v>Year 11</v>
      </c>
    </row>
    <row r="3921" spans="1:2" x14ac:dyDescent="0.2">
      <c r="A3921" s="910">
        <f t="shared" si="142"/>
        <v>46634</v>
      </c>
      <c r="B3921" s="860" t="str">
        <f t="shared" si="141"/>
        <v>Year 11</v>
      </c>
    </row>
    <row r="3922" spans="1:2" x14ac:dyDescent="0.2">
      <c r="A3922" s="910">
        <f t="shared" si="142"/>
        <v>46635</v>
      </c>
      <c r="B3922" s="860" t="str">
        <f t="shared" si="141"/>
        <v>Year 11</v>
      </c>
    </row>
    <row r="3923" spans="1:2" x14ac:dyDescent="0.2">
      <c r="A3923" s="910">
        <f t="shared" si="142"/>
        <v>46636</v>
      </c>
      <c r="B3923" s="860" t="str">
        <f t="shared" si="141"/>
        <v>Year 11</v>
      </c>
    </row>
    <row r="3924" spans="1:2" x14ac:dyDescent="0.2">
      <c r="A3924" s="910">
        <f t="shared" si="142"/>
        <v>46637</v>
      </c>
      <c r="B3924" s="860" t="str">
        <f t="shared" si="141"/>
        <v>Year 11</v>
      </c>
    </row>
    <row r="3925" spans="1:2" x14ac:dyDescent="0.2">
      <c r="A3925" s="910">
        <f t="shared" si="142"/>
        <v>46638</v>
      </c>
      <c r="B3925" s="860" t="str">
        <f t="shared" si="141"/>
        <v>Year 11</v>
      </c>
    </row>
    <row r="3926" spans="1:2" x14ac:dyDescent="0.2">
      <c r="A3926" s="910">
        <f t="shared" si="142"/>
        <v>46639</v>
      </c>
      <c r="B3926" s="860" t="str">
        <f t="shared" si="141"/>
        <v>Year 11</v>
      </c>
    </row>
    <row r="3927" spans="1:2" x14ac:dyDescent="0.2">
      <c r="A3927" s="910">
        <f t="shared" si="142"/>
        <v>46640</v>
      </c>
      <c r="B3927" s="860" t="str">
        <f t="shared" si="141"/>
        <v>Year 11</v>
      </c>
    </row>
    <row r="3928" spans="1:2" x14ac:dyDescent="0.2">
      <c r="A3928" s="910">
        <f t="shared" si="142"/>
        <v>46641</v>
      </c>
      <c r="B3928" s="860" t="str">
        <f t="shared" ref="B3928:B3991" si="143">IF(AND(DAY(A3928)=DAY($B$8),MONTH(A3928)=MONTH($B$8),YEAR(A3928)-YEAR($B$8)&gt;-1),CONCATENATE("Year ",YEAR(A3928)-YEAR($B$8)+1),B3927)</f>
        <v>Year 11</v>
      </c>
    </row>
    <row r="3929" spans="1:2" x14ac:dyDescent="0.2">
      <c r="A3929" s="910">
        <f t="shared" ref="A3929:A3992" si="144">A3928+1</f>
        <v>46642</v>
      </c>
      <c r="B3929" s="860" t="str">
        <f t="shared" si="143"/>
        <v>Year 11</v>
      </c>
    </row>
    <row r="3930" spans="1:2" x14ac:dyDescent="0.2">
      <c r="A3930" s="910">
        <f t="shared" si="144"/>
        <v>46643</v>
      </c>
      <c r="B3930" s="860" t="str">
        <f t="shared" si="143"/>
        <v>Year 11</v>
      </c>
    </row>
    <row r="3931" spans="1:2" x14ac:dyDescent="0.2">
      <c r="A3931" s="910">
        <f t="shared" si="144"/>
        <v>46644</v>
      </c>
      <c r="B3931" s="860" t="str">
        <f t="shared" si="143"/>
        <v>Year 11</v>
      </c>
    </row>
    <row r="3932" spans="1:2" x14ac:dyDescent="0.2">
      <c r="A3932" s="910">
        <f t="shared" si="144"/>
        <v>46645</v>
      </c>
      <c r="B3932" s="860" t="str">
        <f t="shared" si="143"/>
        <v>Year 11</v>
      </c>
    </row>
    <row r="3933" spans="1:2" x14ac:dyDescent="0.2">
      <c r="A3933" s="910">
        <f t="shared" si="144"/>
        <v>46646</v>
      </c>
      <c r="B3933" s="860" t="str">
        <f t="shared" si="143"/>
        <v>Year 11</v>
      </c>
    </row>
    <row r="3934" spans="1:2" x14ac:dyDescent="0.2">
      <c r="A3934" s="910">
        <f t="shared" si="144"/>
        <v>46647</v>
      </c>
      <c r="B3934" s="860" t="str">
        <f t="shared" si="143"/>
        <v>Year 11</v>
      </c>
    </row>
    <row r="3935" spans="1:2" x14ac:dyDescent="0.2">
      <c r="A3935" s="910">
        <f t="shared" si="144"/>
        <v>46648</v>
      </c>
      <c r="B3935" s="860" t="str">
        <f t="shared" si="143"/>
        <v>Year 11</v>
      </c>
    </row>
    <row r="3936" spans="1:2" x14ac:dyDescent="0.2">
      <c r="A3936" s="910">
        <f t="shared" si="144"/>
        <v>46649</v>
      </c>
      <c r="B3936" s="860" t="str">
        <f t="shared" si="143"/>
        <v>Year 11</v>
      </c>
    </row>
    <row r="3937" spans="1:2" x14ac:dyDescent="0.2">
      <c r="A3937" s="910">
        <f t="shared" si="144"/>
        <v>46650</v>
      </c>
      <c r="B3937" s="860" t="str">
        <f t="shared" si="143"/>
        <v>Year 11</v>
      </c>
    </row>
    <row r="3938" spans="1:2" x14ac:dyDescent="0.2">
      <c r="A3938" s="910">
        <f t="shared" si="144"/>
        <v>46651</v>
      </c>
      <c r="B3938" s="860" t="str">
        <f t="shared" si="143"/>
        <v>Year 11</v>
      </c>
    </row>
    <row r="3939" spans="1:2" x14ac:dyDescent="0.2">
      <c r="A3939" s="910">
        <f t="shared" si="144"/>
        <v>46652</v>
      </c>
      <c r="B3939" s="860" t="str">
        <f t="shared" si="143"/>
        <v>Year 11</v>
      </c>
    </row>
    <row r="3940" spans="1:2" x14ac:dyDescent="0.2">
      <c r="A3940" s="910">
        <f t="shared" si="144"/>
        <v>46653</v>
      </c>
      <c r="B3940" s="860" t="str">
        <f t="shared" si="143"/>
        <v>Year 11</v>
      </c>
    </row>
    <row r="3941" spans="1:2" x14ac:dyDescent="0.2">
      <c r="A3941" s="910">
        <f t="shared" si="144"/>
        <v>46654</v>
      </c>
      <c r="B3941" s="860" t="str">
        <f t="shared" si="143"/>
        <v>Year 11</v>
      </c>
    </row>
    <row r="3942" spans="1:2" x14ac:dyDescent="0.2">
      <c r="A3942" s="910">
        <f t="shared" si="144"/>
        <v>46655</v>
      </c>
      <c r="B3942" s="860" t="str">
        <f t="shared" si="143"/>
        <v>Year 11</v>
      </c>
    </row>
    <row r="3943" spans="1:2" x14ac:dyDescent="0.2">
      <c r="A3943" s="910">
        <f t="shared" si="144"/>
        <v>46656</v>
      </c>
      <c r="B3943" s="860" t="str">
        <f t="shared" si="143"/>
        <v>Year 11</v>
      </c>
    </row>
    <row r="3944" spans="1:2" x14ac:dyDescent="0.2">
      <c r="A3944" s="910">
        <f t="shared" si="144"/>
        <v>46657</v>
      </c>
      <c r="B3944" s="860" t="str">
        <f t="shared" si="143"/>
        <v>Year 11</v>
      </c>
    </row>
    <row r="3945" spans="1:2" x14ac:dyDescent="0.2">
      <c r="A3945" s="910">
        <f t="shared" si="144"/>
        <v>46658</v>
      </c>
      <c r="B3945" s="860" t="str">
        <f t="shared" si="143"/>
        <v>Year 11</v>
      </c>
    </row>
    <row r="3946" spans="1:2" x14ac:dyDescent="0.2">
      <c r="A3946" s="910">
        <f t="shared" si="144"/>
        <v>46659</v>
      </c>
      <c r="B3946" s="860" t="str">
        <f t="shared" si="143"/>
        <v>Year 11</v>
      </c>
    </row>
    <row r="3947" spans="1:2" x14ac:dyDescent="0.2">
      <c r="A3947" s="910">
        <f t="shared" si="144"/>
        <v>46660</v>
      </c>
      <c r="B3947" s="860" t="str">
        <f t="shared" si="143"/>
        <v>Year 11</v>
      </c>
    </row>
    <row r="3948" spans="1:2" x14ac:dyDescent="0.2">
      <c r="A3948" s="910">
        <f t="shared" si="144"/>
        <v>46661</v>
      </c>
      <c r="B3948" s="860" t="str">
        <f t="shared" si="143"/>
        <v>Year 11</v>
      </c>
    </row>
    <row r="3949" spans="1:2" x14ac:dyDescent="0.2">
      <c r="A3949" s="910">
        <f t="shared" si="144"/>
        <v>46662</v>
      </c>
      <c r="B3949" s="860" t="str">
        <f t="shared" si="143"/>
        <v>Year 11</v>
      </c>
    </row>
    <row r="3950" spans="1:2" x14ac:dyDescent="0.2">
      <c r="A3950" s="910">
        <f t="shared" si="144"/>
        <v>46663</v>
      </c>
      <c r="B3950" s="860" t="str">
        <f t="shared" si="143"/>
        <v>Year 11</v>
      </c>
    </row>
    <row r="3951" spans="1:2" x14ac:dyDescent="0.2">
      <c r="A3951" s="910">
        <f t="shared" si="144"/>
        <v>46664</v>
      </c>
      <c r="B3951" s="860" t="str">
        <f t="shared" si="143"/>
        <v>Year 11</v>
      </c>
    </row>
    <row r="3952" spans="1:2" x14ac:dyDescent="0.2">
      <c r="A3952" s="910">
        <f t="shared" si="144"/>
        <v>46665</v>
      </c>
      <c r="B3952" s="860" t="str">
        <f t="shared" si="143"/>
        <v>Year 11</v>
      </c>
    </row>
    <row r="3953" spans="1:2" x14ac:dyDescent="0.2">
      <c r="A3953" s="910">
        <f t="shared" si="144"/>
        <v>46666</v>
      </c>
      <c r="B3953" s="860" t="str">
        <f t="shared" si="143"/>
        <v>Year 11</v>
      </c>
    </row>
    <row r="3954" spans="1:2" x14ac:dyDescent="0.2">
      <c r="A3954" s="910">
        <f t="shared" si="144"/>
        <v>46667</v>
      </c>
      <c r="B3954" s="860" t="str">
        <f t="shared" si="143"/>
        <v>Year 11</v>
      </c>
    </row>
    <row r="3955" spans="1:2" x14ac:dyDescent="0.2">
      <c r="A3955" s="910">
        <f t="shared" si="144"/>
        <v>46668</v>
      </c>
      <c r="B3955" s="860" t="str">
        <f t="shared" si="143"/>
        <v>Year 11</v>
      </c>
    </row>
    <row r="3956" spans="1:2" x14ac:dyDescent="0.2">
      <c r="A3956" s="910">
        <f t="shared" si="144"/>
        <v>46669</v>
      </c>
      <c r="B3956" s="860" t="str">
        <f t="shared" si="143"/>
        <v>Year 11</v>
      </c>
    </row>
    <row r="3957" spans="1:2" x14ac:dyDescent="0.2">
      <c r="A3957" s="910">
        <f t="shared" si="144"/>
        <v>46670</v>
      </c>
      <c r="B3957" s="860" t="str">
        <f t="shared" si="143"/>
        <v>Year 11</v>
      </c>
    </row>
    <row r="3958" spans="1:2" x14ac:dyDescent="0.2">
      <c r="A3958" s="910">
        <f t="shared" si="144"/>
        <v>46671</v>
      </c>
      <c r="B3958" s="860" t="str">
        <f t="shared" si="143"/>
        <v>Year 11</v>
      </c>
    </row>
    <row r="3959" spans="1:2" x14ac:dyDescent="0.2">
      <c r="A3959" s="910">
        <f t="shared" si="144"/>
        <v>46672</v>
      </c>
      <c r="B3959" s="860" t="str">
        <f t="shared" si="143"/>
        <v>Year 11</v>
      </c>
    </row>
    <row r="3960" spans="1:2" x14ac:dyDescent="0.2">
      <c r="A3960" s="910">
        <f t="shared" si="144"/>
        <v>46673</v>
      </c>
      <c r="B3960" s="860" t="str">
        <f t="shared" si="143"/>
        <v>Year 11</v>
      </c>
    </row>
    <row r="3961" spans="1:2" x14ac:dyDescent="0.2">
      <c r="A3961" s="910">
        <f t="shared" si="144"/>
        <v>46674</v>
      </c>
      <c r="B3961" s="860" t="str">
        <f t="shared" si="143"/>
        <v>Year 11</v>
      </c>
    </row>
    <row r="3962" spans="1:2" x14ac:dyDescent="0.2">
      <c r="A3962" s="910">
        <f t="shared" si="144"/>
        <v>46675</v>
      </c>
      <c r="B3962" s="860" t="str">
        <f t="shared" si="143"/>
        <v>Year 11</v>
      </c>
    </row>
    <row r="3963" spans="1:2" x14ac:dyDescent="0.2">
      <c r="A3963" s="910">
        <f t="shared" si="144"/>
        <v>46676</v>
      </c>
      <c r="B3963" s="860" t="str">
        <f t="shared" si="143"/>
        <v>Year 11</v>
      </c>
    </row>
    <row r="3964" spans="1:2" x14ac:dyDescent="0.2">
      <c r="A3964" s="910">
        <f t="shared" si="144"/>
        <v>46677</v>
      </c>
      <c r="B3964" s="860" t="str">
        <f t="shared" si="143"/>
        <v>Year 11</v>
      </c>
    </row>
    <row r="3965" spans="1:2" x14ac:dyDescent="0.2">
      <c r="A3965" s="910">
        <f t="shared" si="144"/>
        <v>46678</v>
      </c>
      <c r="B3965" s="860" t="str">
        <f t="shared" si="143"/>
        <v>Year 11</v>
      </c>
    </row>
    <row r="3966" spans="1:2" x14ac:dyDescent="0.2">
      <c r="A3966" s="910">
        <f t="shared" si="144"/>
        <v>46679</v>
      </c>
      <c r="B3966" s="860" t="str">
        <f t="shared" si="143"/>
        <v>Year 11</v>
      </c>
    </row>
    <row r="3967" spans="1:2" x14ac:dyDescent="0.2">
      <c r="A3967" s="910">
        <f t="shared" si="144"/>
        <v>46680</v>
      </c>
      <c r="B3967" s="860" t="str">
        <f t="shared" si="143"/>
        <v>Year 11</v>
      </c>
    </row>
    <row r="3968" spans="1:2" x14ac:dyDescent="0.2">
      <c r="A3968" s="910">
        <f t="shared" si="144"/>
        <v>46681</v>
      </c>
      <c r="B3968" s="860" t="str">
        <f t="shared" si="143"/>
        <v>Year 11</v>
      </c>
    </row>
    <row r="3969" spans="1:2" x14ac:dyDescent="0.2">
      <c r="A3969" s="910">
        <f t="shared" si="144"/>
        <v>46682</v>
      </c>
      <c r="B3969" s="860" t="str">
        <f t="shared" si="143"/>
        <v>Year 11</v>
      </c>
    </row>
    <row r="3970" spans="1:2" x14ac:dyDescent="0.2">
      <c r="A3970" s="910">
        <f t="shared" si="144"/>
        <v>46683</v>
      </c>
      <c r="B3970" s="860" t="str">
        <f t="shared" si="143"/>
        <v>Year 11</v>
      </c>
    </row>
    <row r="3971" spans="1:2" x14ac:dyDescent="0.2">
      <c r="A3971" s="910">
        <f t="shared" si="144"/>
        <v>46684</v>
      </c>
      <c r="B3971" s="860" t="str">
        <f t="shared" si="143"/>
        <v>Year 11</v>
      </c>
    </row>
    <row r="3972" spans="1:2" x14ac:dyDescent="0.2">
      <c r="A3972" s="910">
        <f t="shared" si="144"/>
        <v>46685</v>
      </c>
      <c r="B3972" s="860" t="str">
        <f t="shared" si="143"/>
        <v>Year 11</v>
      </c>
    </row>
    <row r="3973" spans="1:2" x14ac:dyDescent="0.2">
      <c r="A3973" s="910">
        <f t="shared" si="144"/>
        <v>46686</v>
      </c>
      <c r="B3973" s="860" t="str">
        <f t="shared" si="143"/>
        <v>Year 11</v>
      </c>
    </row>
    <row r="3974" spans="1:2" x14ac:dyDescent="0.2">
      <c r="A3974" s="910">
        <f t="shared" si="144"/>
        <v>46687</v>
      </c>
      <c r="B3974" s="860" t="str">
        <f t="shared" si="143"/>
        <v>Year 11</v>
      </c>
    </row>
    <row r="3975" spans="1:2" x14ac:dyDescent="0.2">
      <c r="A3975" s="910">
        <f t="shared" si="144"/>
        <v>46688</v>
      </c>
      <c r="B3975" s="860" t="str">
        <f t="shared" si="143"/>
        <v>Year 11</v>
      </c>
    </row>
    <row r="3976" spans="1:2" x14ac:dyDescent="0.2">
      <c r="A3976" s="910">
        <f t="shared" si="144"/>
        <v>46689</v>
      </c>
      <c r="B3976" s="860" t="str">
        <f t="shared" si="143"/>
        <v>Year 11</v>
      </c>
    </row>
    <row r="3977" spans="1:2" x14ac:dyDescent="0.2">
      <c r="A3977" s="910">
        <f t="shared" si="144"/>
        <v>46690</v>
      </c>
      <c r="B3977" s="860" t="str">
        <f t="shared" si="143"/>
        <v>Year 11</v>
      </c>
    </row>
    <row r="3978" spans="1:2" x14ac:dyDescent="0.2">
      <c r="A3978" s="910">
        <f t="shared" si="144"/>
        <v>46691</v>
      </c>
      <c r="B3978" s="860" t="str">
        <f t="shared" si="143"/>
        <v>Year 11</v>
      </c>
    </row>
    <row r="3979" spans="1:2" x14ac:dyDescent="0.2">
      <c r="A3979" s="910">
        <f t="shared" si="144"/>
        <v>46692</v>
      </c>
      <c r="B3979" s="860" t="str">
        <f t="shared" si="143"/>
        <v>Year 11</v>
      </c>
    </row>
    <row r="3980" spans="1:2" x14ac:dyDescent="0.2">
      <c r="A3980" s="910">
        <f t="shared" si="144"/>
        <v>46693</v>
      </c>
      <c r="B3980" s="860" t="str">
        <f t="shared" si="143"/>
        <v>Year 11</v>
      </c>
    </row>
    <row r="3981" spans="1:2" x14ac:dyDescent="0.2">
      <c r="A3981" s="910">
        <f t="shared" si="144"/>
        <v>46694</v>
      </c>
      <c r="B3981" s="860" t="str">
        <f t="shared" si="143"/>
        <v>Year 11</v>
      </c>
    </row>
    <row r="3982" spans="1:2" x14ac:dyDescent="0.2">
      <c r="A3982" s="910">
        <f t="shared" si="144"/>
        <v>46695</v>
      </c>
      <c r="B3982" s="860" t="str">
        <f t="shared" si="143"/>
        <v>Year 11</v>
      </c>
    </row>
    <row r="3983" spans="1:2" x14ac:dyDescent="0.2">
      <c r="A3983" s="910">
        <f t="shared" si="144"/>
        <v>46696</v>
      </c>
      <c r="B3983" s="860" t="str">
        <f t="shared" si="143"/>
        <v>Year 11</v>
      </c>
    </row>
    <row r="3984" spans="1:2" x14ac:dyDescent="0.2">
      <c r="A3984" s="910">
        <f t="shared" si="144"/>
        <v>46697</v>
      </c>
      <c r="B3984" s="860" t="str">
        <f t="shared" si="143"/>
        <v>Year 11</v>
      </c>
    </row>
    <row r="3985" spans="1:2" x14ac:dyDescent="0.2">
      <c r="A3985" s="910">
        <f t="shared" si="144"/>
        <v>46698</v>
      </c>
      <c r="B3985" s="860" t="str">
        <f t="shared" si="143"/>
        <v>Year 11</v>
      </c>
    </row>
    <row r="3986" spans="1:2" x14ac:dyDescent="0.2">
      <c r="A3986" s="910">
        <f t="shared" si="144"/>
        <v>46699</v>
      </c>
      <c r="B3986" s="860" t="str">
        <f t="shared" si="143"/>
        <v>Year 11</v>
      </c>
    </row>
    <row r="3987" spans="1:2" x14ac:dyDescent="0.2">
      <c r="A3987" s="910">
        <f t="shared" si="144"/>
        <v>46700</v>
      </c>
      <c r="B3987" s="860" t="str">
        <f t="shared" si="143"/>
        <v>Year 11</v>
      </c>
    </row>
    <row r="3988" spans="1:2" x14ac:dyDescent="0.2">
      <c r="A3988" s="910">
        <f t="shared" si="144"/>
        <v>46701</v>
      </c>
      <c r="B3988" s="860" t="str">
        <f t="shared" si="143"/>
        <v>Year 11</v>
      </c>
    </row>
    <row r="3989" spans="1:2" x14ac:dyDescent="0.2">
      <c r="A3989" s="910">
        <f t="shared" si="144"/>
        <v>46702</v>
      </c>
      <c r="B3989" s="860" t="str">
        <f t="shared" si="143"/>
        <v>Year 11</v>
      </c>
    </row>
    <row r="3990" spans="1:2" x14ac:dyDescent="0.2">
      <c r="A3990" s="910">
        <f t="shared" si="144"/>
        <v>46703</v>
      </c>
      <c r="B3990" s="860" t="str">
        <f t="shared" si="143"/>
        <v>Year 11</v>
      </c>
    </row>
    <row r="3991" spans="1:2" x14ac:dyDescent="0.2">
      <c r="A3991" s="910">
        <f t="shared" si="144"/>
        <v>46704</v>
      </c>
      <c r="B3991" s="860" t="str">
        <f t="shared" si="143"/>
        <v>Year 11</v>
      </c>
    </row>
    <row r="3992" spans="1:2" x14ac:dyDescent="0.2">
      <c r="A3992" s="910">
        <f t="shared" si="144"/>
        <v>46705</v>
      </c>
      <c r="B3992" s="860" t="str">
        <f t="shared" ref="B3992:B4041" si="145">IF(AND(DAY(A3992)=DAY($B$8),MONTH(A3992)=MONTH($B$8),YEAR(A3992)-YEAR($B$8)&gt;-1),CONCATENATE("Year ",YEAR(A3992)-YEAR($B$8)+1),B3991)</f>
        <v>Year 11</v>
      </c>
    </row>
    <row r="3993" spans="1:2" x14ac:dyDescent="0.2">
      <c r="A3993" s="910">
        <f t="shared" ref="A3993:A4041" si="146">A3992+1</f>
        <v>46706</v>
      </c>
      <c r="B3993" s="860" t="str">
        <f t="shared" si="145"/>
        <v>Year 11</v>
      </c>
    </row>
    <row r="3994" spans="1:2" x14ac:dyDescent="0.2">
      <c r="A3994" s="910">
        <f t="shared" si="146"/>
        <v>46707</v>
      </c>
      <c r="B3994" s="860" t="str">
        <f t="shared" si="145"/>
        <v>Year 11</v>
      </c>
    </row>
    <row r="3995" spans="1:2" x14ac:dyDescent="0.2">
      <c r="A3995" s="910">
        <f t="shared" si="146"/>
        <v>46708</v>
      </c>
      <c r="B3995" s="860" t="str">
        <f t="shared" si="145"/>
        <v>Year 11</v>
      </c>
    </row>
    <row r="3996" spans="1:2" x14ac:dyDescent="0.2">
      <c r="A3996" s="910">
        <f t="shared" si="146"/>
        <v>46709</v>
      </c>
      <c r="B3996" s="860" t="str">
        <f t="shared" si="145"/>
        <v>Year 11</v>
      </c>
    </row>
    <row r="3997" spans="1:2" x14ac:dyDescent="0.2">
      <c r="A3997" s="910">
        <f t="shared" si="146"/>
        <v>46710</v>
      </c>
      <c r="B3997" s="860" t="str">
        <f t="shared" si="145"/>
        <v>Year 11</v>
      </c>
    </row>
    <row r="3998" spans="1:2" x14ac:dyDescent="0.2">
      <c r="A3998" s="910">
        <f t="shared" si="146"/>
        <v>46711</v>
      </c>
      <c r="B3998" s="860" t="str">
        <f t="shared" si="145"/>
        <v>Year 11</v>
      </c>
    </row>
    <row r="3999" spans="1:2" x14ac:dyDescent="0.2">
      <c r="A3999" s="910">
        <f t="shared" si="146"/>
        <v>46712</v>
      </c>
      <c r="B3999" s="860" t="str">
        <f t="shared" si="145"/>
        <v>Year 11</v>
      </c>
    </row>
    <row r="4000" spans="1:2" x14ac:dyDescent="0.2">
      <c r="A4000" s="910">
        <f t="shared" si="146"/>
        <v>46713</v>
      </c>
      <c r="B4000" s="860" t="str">
        <f t="shared" si="145"/>
        <v>Year 11</v>
      </c>
    </row>
    <row r="4001" spans="1:2" x14ac:dyDescent="0.2">
      <c r="A4001" s="910">
        <f t="shared" si="146"/>
        <v>46714</v>
      </c>
      <c r="B4001" s="860" t="str">
        <f t="shared" si="145"/>
        <v>Year 11</v>
      </c>
    </row>
    <row r="4002" spans="1:2" x14ac:dyDescent="0.2">
      <c r="A4002" s="910">
        <f t="shared" si="146"/>
        <v>46715</v>
      </c>
      <c r="B4002" s="860" t="str">
        <f t="shared" si="145"/>
        <v>Year 11</v>
      </c>
    </row>
    <row r="4003" spans="1:2" x14ac:dyDescent="0.2">
      <c r="A4003" s="910">
        <f t="shared" si="146"/>
        <v>46716</v>
      </c>
      <c r="B4003" s="860" t="str">
        <f t="shared" si="145"/>
        <v>Year 11</v>
      </c>
    </row>
    <row r="4004" spans="1:2" x14ac:dyDescent="0.2">
      <c r="A4004" s="910">
        <f t="shared" si="146"/>
        <v>46717</v>
      </c>
      <c r="B4004" s="860" t="str">
        <f t="shared" si="145"/>
        <v>Year 11</v>
      </c>
    </row>
    <row r="4005" spans="1:2" x14ac:dyDescent="0.2">
      <c r="A4005" s="910">
        <f t="shared" si="146"/>
        <v>46718</v>
      </c>
      <c r="B4005" s="860" t="str">
        <f t="shared" si="145"/>
        <v>Year 11</v>
      </c>
    </row>
    <row r="4006" spans="1:2" x14ac:dyDescent="0.2">
      <c r="A4006" s="910">
        <f t="shared" si="146"/>
        <v>46719</v>
      </c>
      <c r="B4006" s="860" t="str">
        <f t="shared" si="145"/>
        <v>Year 11</v>
      </c>
    </row>
    <row r="4007" spans="1:2" x14ac:dyDescent="0.2">
      <c r="A4007" s="910">
        <f t="shared" si="146"/>
        <v>46720</v>
      </c>
      <c r="B4007" s="860" t="str">
        <f t="shared" si="145"/>
        <v>Year 11</v>
      </c>
    </row>
    <row r="4008" spans="1:2" x14ac:dyDescent="0.2">
      <c r="A4008" s="910">
        <f t="shared" si="146"/>
        <v>46721</v>
      </c>
      <c r="B4008" s="860" t="str">
        <f t="shared" si="145"/>
        <v>Year 11</v>
      </c>
    </row>
    <row r="4009" spans="1:2" x14ac:dyDescent="0.2">
      <c r="A4009" s="910">
        <f t="shared" si="146"/>
        <v>46722</v>
      </c>
      <c r="B4009" s="860" t="str">
        <f t="shared" si="145"/>
        <v>Year 11</v>
      </c>
    </row>
    <row r="4010" spans="1:2" x14ac:dyDescent="0.2">
      <c r="A4010" s="910">
        <f t="shared" si="146"/>
        <v>46723</v>
      </c>
      <c r="B4010" s="860" t="str">
        <f t="shared" si="145"/>
        <v>Year 11</v>
      </c>
    </row>
    <row r="4011" spans="1:2" x14ac:dyDescent="0.2">
      <c r="A4011" s="910">
        <f t="shared" si="146"/>
        <v>46724</v>
      </c>
      <c r="B4011" s="860" t="str">
        <f t="shared" si="145"/>
        <v>Year 11</v>
      </c>
    </row>
    <row r="4012" spans="1:2" x14ac:dyDescent="0.2">
      <c r="A4012" s="910">
        <f t="shared" si="146"/>
        <v>46725</v>
      </c>
      <c r="B4012" s="860" t="str">
        <f t="shared" si="145"/>
        <v>Year 11</v>
      </c>
    </row>
    <row r="4013" spans="1:2" x14ac:dyDescent="0.2">
      <c r="A4013" s="910">
        <f t="shared" si="146"/>
        <v>46726</v>
      </c>
      <c r="B4013" s="860" t="str">
        <f t="shared" si="145"/>
        <v>Year 11</v>
      </c>
    </row>
    <row r="4014" spans="1:2" x14ac:dyDescent="0.2">
      <c r="A4014" s="910">
        <f t="shared" si="146"/>
        <v>46727</v>
      </c>
      <c r="B4014" s="860" t="str">
        <f t="shared" si="145"/>
        <v>Year 11</v>
      </c>
    </row>
    <row r="4015" spans="1:2" x14ac:dyDescent="0.2">
      <c r="A4015" s="910">
        <f t="shared" si="146"/>
        <v>46728</v>
      </c>
      <c r="B4015" s="860" t="str">
        <f t="shared" si="145"/>
        <v>Year 11</v>
      </c>
    </row>
    <row r="4016" spans="1:2" x14ac:dyDescent="0.2">
      <c r="A4016" s="910">
        <f t="shared" si="146"/>
        <v>46729</v>
      </c>
      <c r="B4016" s="860" t="str">
        <f t="shared" si="145"/>
        <v>Year 11</v>
      </c>
    </row>
    <row r="4017" spans="1:2" x14ac:dyDescent="0.2">
      <c r="A4017" s="910">
        <f t="shared" si="146"/>
        <v>46730</v>
      </c>
      <c r="B4017" s="860" t="str">
        <f t="shared" si="145"/>
        <v>Year 11</v>
      </c>
    </row>
    <row r="4018" spans="1:2" x14ac:dyDescent="0.2">
      <c r="A4018" s="910">
        <f t="shared" si="146"/>
        <v>46731</v>
      </c>
      <c r="B4018" s="860" t="str">
        <f t="shared" si="145"/>
        <v>Year 11</v>
      </c>
    </row>
    <row r="4019" spans="1:2" x14ac:dyDescent="0.2">
      <c r="A4019" s="910">
        <f t="shared" si="146"/>
        <v>46732</v>
      </c>
      <c r="B4019" s="860" t="str">
        <f t="shared" si="145"/>
        <v>Year 11</v>
      </c>
    </row>
    <row r="4020" spans="1:2" x14ac:dyDescent="0.2">
      <c r="A4020" s="910">
        <f t="shared" si="146"/>
        <v>46733</v>
      </c>
      <c r="B4020" s="860" t="str">
        <f t="shared" si="145"/>
        <v>Year 11</v>
      </c>
    </row>
    <row r="4021" spans="1:2" x14ac:dyDescent="0.2">
      <c r="A4021" s="910">
        <f t="shared" si="146"/>
        <v>46734</v>
      </c>
      <c r="B4021" s="860" t="str">
        <f t="shared" si="145"/>
        <v>Year 11</v>
      </c>
    </row>
    <row r="4022" spans="1:2" x14ac:dyDescent="0.2">
      <c r="A4022" s="910">
        <f t="shared" si="146"/>
        <v>46735</v>
      </c>
      <c r="B4022" s="860" t="str">
        <f t="shared" si="145"/>
        <v>Year 11</v>
      </c>
    </row>
    <row r="4023" spans="1:2" x14ac:dyDescent="0.2">
      <c r="A4023" s="910">
        <f t="shared" si="146"/>
        <v>46736</v>
      </c>
      <c r="B4023" s="860" t="str">
        <f t="shared" si="145"/>
        <v>Year 11</v>
      </c>
    </row>
    <row r="4024" spans="1:2" x14ac:dyDescent="0.2">
      <c r="A4024" s="910">
        <f t="shared" si="146"/>
        <v>46737</v>
      </c>
      <c r="B4024" s="860" t="str">
        <f t="shared" si="145"/>
        <v>Year 11</v>
      </c>
    </row>
    <row r="4025" spans="1:2" x14ac:dyDescent="0.2">
      <c r="A4025" s="910">
        <f t="shared" si="146"/>
        <v>46738</v>
      </c>
      <c r="B4025" s="860" t="str">
        <f t="shared" si="145"/>
        <v>Year 11</v>
      </c>
    </row>
    <row r="4026" spans="1:2" x14ac:dyDescent="0.2">
      <c r="A4026" s="910">
        <f t="shared" si="146"/>
        <v>46739</v>
      </c>
      <c r="B4026" s="860" t="str">
        <f t="shared" si="145"/>
        <v>Year 11</v>
      </c>
    </row>
    <row r="4027" spans="1:2" x14ac:dyDescent="0.2">
      <c r="A4027" s="910">
        <f t="shared" si="146"/>
        <v>46740</v>
      </c>
      <c r="B4027" s="860" t="str">
        <f t="shared" si="145"/>
        <v>Year 11</v>
      </c>
    </row>
    <row r="4028" spans="1:2" x14ac:dyDescent="0.2">
      <c r="A4028" s="910">
        <f t="shared" si="146"/>
        <v>46741</v>
      </c>
      <c r="B4028" s="860" t="str">
        <f t="shared" si="145"/>
        <v>Year 11</v>
      </c>
    </row>
    <row r="4029" spans="1:2" x14ac:dyDescent="0.2">
      <c r="A4029" s="910">
        <f t="shared" si="146"/>
        <v>46742</v>
      </c>
      <c r="B4029" s="860" t="str">
        <f t="shared" si="145"/>
        <v>Year 11</v>
      </c>
    </row>
    <row r="4030" spans="1:2" x14ac:dyDescent="0.2">
      <c r="A4030" s="910">
        <f t="shared" si="146"/>
        <v>46743</v>
      </c>
      <c r="B4030" s="860" t="str">
        <f t="shared" si="145"/>
        <v>Year 11</v>
      </c>
    </row>
    <row r="4031" spans="1:2" x14ac:dyDescent="0.2">
      <c r="A4031" s="910">
        <f t="shared" si="146"/>
        <v>46744</v>
      </c>
      <c r="B4031" s="860" t="str">
        <f t="shared" si="145"/>
        <v>Year 11</v>
      </c>
    </row>
    <row r="4032" spans="1:2" x14ac:dyDescent="0.2">
      <c r="A4032" s="910">
        <f t="shared" si="146"/>
        <v>46745</v>
      </c>
      <c r="B4032" s="860" t="str">
        <f t="shared" si="145"/>
        <v>Year 11</v>
      </c>
    </row>
    <row r="4033" spans="1:2" x14ac:dyDescent="0.2">
      <c r="A4033" s="910">
        <f t="shared" si="146"/>
        <v>46746</v>
      </c>
      <c r="B4033" s="860" t="str">
        <f t="shared" si="145"/>
        <v>Year 11</v>
      </c>
    </row>
    <row r="4034" spans="1:2" x14ac:dyDescent="0.2">
      <c r="A4034" s="910">
        <f t="shared" si="146"/>
        <v>46747</v>
      </c>
      <c r="B4034" s="860" t="str">
        <f t="shared" si="145"/>
        <v>Year 11</v>
      </c>
    </row>
    <row r="4035" spans="1:2" x14ac:dyDescent="0.2">
      <c r="A4035" s="910">
        <f t="shared" si="146"/>
        <v>46748</v>
      </c>
      <c r="B4035" s="860" t="str">
        <f t="shared" si="145"/>
        <v>Year 11</v>
      </c>
    </row>
    <row r="4036" spans="1:2" x14ac:dyDescent="0.2">
      <c r="A4036" s="910">
        <f t="shared" si="146"/>
        <v>46749</v>
      </c>
      <c r="B4036" s="860" t="str">
        <f t="shared" si="145"/>
        <v>Year 11</v>
      </c>
    </row>
    <row r="4037" spans="1:2" x14ac:dyDescent="0.2">
      <c r="A4037" s="910">
        <f t="shared" si="146"/>
        <v>46750</v>
      </c>
      <c r="B4037" s="860" t="str">
        <f t="shared" si="145"/>
        <v>Year 11</v>
      </c>
    </row>
    <row r="4038" spans="1:2" x14ac:dyDescent="0.2">
      <c r="A4038" s="910">
        <f t="shared" si="146"/>
        <v>46751</v>
      </c>
      <c r="B4038" s="860" t="str">
        <f t="shared" si="145"/>
        <v>Year 11</v>
      </c>
    </row>
    <row r="4039" spans="1:2" x14ac:dyDescent="0.2">
      <c r="A4039" s="910">
        <f t="shared" si="146"/>
        <v>46752</v>
      </c>
      <c r="B4039" s="860" t="str">
        <f t="shared" si="145"/>
        <v>Year 11</v>
      </c>
    </row>
    <row r="4040" spans="1:2" x14ac:dyDescent="0.2">
      <c r="A4040" s="910">
        <f t="shared" si="146"/>
        <v>46753</v>
      </c>
      <c r="B4040" s="860" t="str">
        <f t="shared" si="145"/>
        <v>Year 12</v>
      </c>
    </row>
    <row r="4041" spans="1:2" x14ac:dyDescent="0.2">
      <c r="A4041" s="910">
        <f t="shared" si="146"/>
        <v>46754</v>
      </c>
      <c r="B4041" s="860" t="str">
        <f t="shared" si="145"/>
        <v>Year 12</v>
      </c>
    </row>
  </sheetData>
  <sheetProtection algorithmName="SHA-512" hashValue="6CkqEEaanw+/QEfcSJwMIsGFnz24XSGfOqn3o5xIVWDArbf2mYQDeVQxY6Ir9/EPiQEMdWh+Dpj3mTwA6mftbg==" saltValue="C6KTbS4LbxyaERK6t5Jyjw==" spinCount="100000" sheet="1" objects="1" scenarios="1" selectLockedCells="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tabColor theme="9" tint="0.39997558519241921"/>
  </sheetPr>
  <dimension ref="A1:D155"/>
  <sheetViews>
    <sheetView topLeftCell="A78" workbookViewId="0">
      <selection activeCell="B103" sqref="B103:C103"/>
    </sheetView>
  </sheetViews>
  <sheetFormatPr defaultRowHeight="12.75" x14ac:dyDescent="0.2"/>
  <cols>
    <col min="1" max="1" width="4.5703125" style="147" bestFit="1" customWidth="1"/>
    <col min="2" max="2" width="27.28515625" style="147" bestFit="1" customWidth="1"/>
    <col min="3" max="3" width="5.7109375" style="150" customWidth="1"/>
    <col min="4" max="4" width="11.140625" style="150" customWidth="1"/>
    <col min="5" max="5" width="9.140625" style="147"/>
    <col min="6" max="6" width="27.28515625" style="147" bestFit="1" customWidth="1"/>
    <col min="7" max="256" width="9.140625" style="147"/>
    <col min="257" max="257" width="4.5703125" style="147" bestFit="1" customWidth="1"/>
    <col min="258" max="258" width="15.28515625" style="147" bestFit="1" customWidth="1"/>
    <col min="259" max="259" width="4.5703125" style="147" bestFit="1" customWidth="1"/>
    <col min="260" max="512" width="9.140625" style="147"/>
    <col min="513" max="513" width="4.5703125" style="147" bestFit="1" customWidth="1"/>
    <col min="514" max="514" width="15.28515625" style="147" bestFit="1" customWidth="1"/>
    <col min="515" max="515" width="4.5703125" style="147" bestFit="1" customWidth="1"/>
    <col min="516" max="768" width="9.140625" style="147"/>
    <col min="769" max="769" width="4.5703125" style="147" bestFit="1" customWidth="1"/>
    <col min="770" max="770" width="15.28515625" style="147" bestFit="1" customWidth="1"/>
    <col min="771" max="771" width="4.5703125" style="147" bestFit="1" customWidth="1"/>
    <col min="772" max="1024" width="9.140625" style="147"/>
    <col min="1025" max="1025" width="4.5703125" style="147" bestFit="1" customWidth="1"/>
    <col min="1026" max="1026" width="15.28515625" style="147" bestFit="1" customWidth="1"/>
    <col min="1027" max="1027" width="4.5703125" style="147" bestFit="1" customWidth="1"/>
    <col min="1028" max="1280" width="9.140625" style="147"/>
    <col min="1281" max="1281" width="4.5703125" style="147" bestFit="1" customWidth="1"/>
    <col min="1282" max="1282" width="15.28515625" style="147" bestFit="1" customWidth="1"/>
    <col min="1283" max="1283" width="4.5703125" style="147" bestFit="1" customWidth="1"/>
    <col min="1284" max="1536" width="9.140625" style="147"/>
    <col min="1537" max="1537" width="4.5703125" style="147" bestFit="1" customWidth="1"/>
    <col min="1538" max="1538" width="15.28515625" style="147" bestFit="1" customWidth="1"/>
    <col min="1539" max="1539" width="4.5703125" style="147" bestFit="1" customWidth="1"/>
    <col min="1540" max="1792" width="9.140625" style="147"/>
    <col min="1793" max="1793" width="4.5703125" style="147" bestFit="1" customWidth="1"/>
    <col min="1794" max="1794" width="15.28515625" style="147" bestFit="1" customWidth="1"/>
    <col min="1795" max="1795" width="4.5703125" style="147" bestFit="1" customWidth="1"/>
    <col min="1796" max="2048" width="9.140625" style="147"/>
    <col min="2049" max="2049" width="4.5703125" style="147" bestFit="1" customWidth="1"/>
    <col min="2050" max="2050" width="15.28515625" style="147" bestFit="1" customWidth="1"/>
    <col min="2051" max="2051" width="4.5703125" style="147" bestFit="1" customWidth="1"/>
    <col min="2052" max="2304" width="9.140625" style="147"/>
    <col min="2305" max="2305" width="4.5703125" style="147" bestFit="1" customWidth="1"/>
    <col min="2306" max="2306" width="15.28515625" style="147" bestFit="1" customWidth="1"/>
    <col min="2307" max="2307" width="4.5703125" style="147" bestFit="1" customWidth="1"/>
    <col min="2308" max="2560" width="9.140625" style="147"/>
    <col min="2561" max="2561" width="4.5703125" style="147" bestFit="1" customWidth="1"/>
    <col min="2562" max="2562" width="15.28515625" style="147" bestFit="1" customWidth="1"/>
    <col min="2563" max="2563" width="4.5703125" style="147" bestFit="1" customWidth="1"/>
    <col min="2564" max="2816" width="9.140625" style="147"/>
    <col min="2817" max="2817" width="4.5703125" style="147" bestFit="1" customWidth="1"/>
    <col min="2818" max="2818" width="15.28515625" style="147" bestFit="1" customWidth="1"/>
    <col min="2819" max="2819" width="4.5703125" style="147" bestFit="1" customWidth="1"/>
    <col min="2820" max="3072" width="9.140625" style="147"/>
    <col min="3073" max="3073" width="4.5703125" style="147" bestFit="1" customWidth="1"/>
    <col min="3074" max="3074" width="15.28515625" style="147" bestFit="1" customWidth="1"/>
    <col min="3075" max="3075" width="4.5703125" style="147" bestFit="1" customWidth="1"/>
    <col min="3076" max="3328" width="9.140625" style="147"/>
    <col min="3329" max="3329" width="4.5703125" style="147" bestFit="1" customWidth="1"/>
    <col min="3330" max="3330" width="15.28515625" style="147" bestFit="1" customWidth="1"/>
    <col min="3331" max="3331" width="4.5703125" style="147" bestFit="1" customWidth="1"/>
    <col min="3332" max="3584" width="9.140625" style="147"/>
    <col min="3585" max="3585" width="4.5703125" style="147" bestFit="1" customWidth="1"/>
    <col min="3586" max="3586" width="15.28515625" style="147" bestFit="1" customWidth="1"/>
    <col min="3587" max="3587" width="4.5703125" style="147" bestFit="1" customWidth="1"/>
    <col min="3588" max="3840" width="9.140625" style="147"/>
    <col min="3841" max="3841" width="4.5703125" style="147" bestFit="1" customWidth="1"/>
    <col min="3842" max="3842" width="15.28515625" style="147" bestFit="1" customWidth="1"/>
    <col min="3843" max="3843" width="4.5703125" style="147" bestFit="1" customWidth="1"/>
    <col min="3844" max="4096" width="9.140625" style="147"/>
    <col min="4097" max="4097" width="4.5703125" style="147" bestFit="1" customWidth="1"/>
    <col min="4098" max="4098" width="15.28515625" style="147" bestFit="1" customWidth="1"/>
    <col min="4099" max="4099" width="4.5703125" style="147" bestFit="1" customWidth="1"/>
    <col min="4100" max="4352" width="9.140625" style="147"/>
    <col min="4353" max="4353" width="4.5703125" style="147" bestFit="1" customWidth="1"/>
    <col min="4354" max="4354" width="15.28515625" style="147" bestFit="1" customWidth="1"/>
    <col min="4355" max="4355" width="4.5703125" style="147" bestFit="1" customWidth="1"/>
    <col min="4356" max="4608" width="9.140625" style="147"/>
    <col min="4609" max="4609" width="4.5703125" style="147" bestFit="1" customWidth="1"/>
    <col min="4610" max="4610" width="15.28515625" style="147" bestFit="1" customWidth="1"/>
    <col min="4611" max="4611" width="4.5703125" style="147" bestFit="1" customWidth="1"/>
    <col min="4612" max="4864" width="9.140625" style="147"/>
    <col min="4865" max="4865" width="4.5703125" style="147" bestFit="1" customWidth="1"/>
    <col min="4866" max="4866" width="15.28515625" style="147" bestFit="1" customWidth="1"/>
    <col min="4867" max="4867" width="4.5703125" style="147" bestFit="1" customWidth="1"/>
    <col min="4868" max="5120" width="9.140625" style="147"/>
    <col min="5121" max="5121" width="4.5703125" style="147" bestFit="1" customWidth="1"/>
    <col min="5122" max="5122" width="15.28515625" style="147" bestFit="1" customWidth="1"/>
    <col min="5123" max="5123" width="4.5703125" style="147" bestFit="1" customWidth="1"/>
    <col min="5124" max="5376" width="9.140625" style="147"/>
    <col min="5377" max="5377" width="4.5703125" style="147" bestFit="1" customWidth="1"/>
    <col min="5378" max="5378" width="15.28515625" style="147" bestFit="1" customWidth="1"/>
    <col min="5379" max="5379" width="4.5703125" style="147" bestFit="1" customWidth="1"/>
    <col min="5380" max="5632" width="9.140625" style="147"/>
    <col min="5633" max="5633" width="4.5703125" style="147" bestFit="1" customWidth="1"/>
    <col min="5634" max="5634" width="15.28515625" style="147" bestFit="1" customWidth="1"/>
    <col min="5635" max="5635" width="4.5703125" style="147" bestFit="1" customWidth="1"/>
    <col min="5636" max="5888" width="9.140625" style="147"/>
    <col min="5889" max="5889" width="4.5703125" style="147" bestFit="1" customWidth="1"/>
    <col min="5890" max="5890" width="15.28515625" style="147" bestFit="1" customWidth="1"/>
    <col min="5891" max="5891" width="4.5703125" style="147" bestFit="1" customWidth="1"/>
    <col min="5892" max="6144" width="9.140625" style="147"/>
    <col min="6145" max="6145" width="4.5703125" style="147" bestFit="1" customWidth="1"/>
    <col min="6146" max="6146" width="15.28515625" style="147" bestFit="1" customWidth="1"/>
    <col min="6147" max="6147" width="4.5703125" style="147" bestFit="1" customWidth="1"/>
    <col min="6148" max="6400" width="9.140625" style="147"/>
    <col min="6401" max="6401" width="4.5703125" style="147" bestFit="1" customWidth="1"/>
    <col min="6402" max="6402" width="15.28515625" style="147" bestFit="1" customWidth="1"/>
    <col min="6403" max="6403" width="4.5703125" style="147" bestFit="1" customWidth="1"/>
    <col min="6404" max="6656" width="9.140625" style="147"/>
    <col min="6657" max="6657" width="4.5703125" style="147" bestFit="1" customWidth="1"/>
    <col min="6658" max="6658" width="15.28515625" style="147" bestFit="1" customWidth="1"/>
    <col min="6659" max="6659" width="4.5703125" style="147" bestFit="1" customWidth="1"/>
    <col min="6660" max="6912" width="9.140625" style="147"/>
    <col min="6913" max="6913" width="4.5703125" style="147" bestFit="1" customWidth="1"/>
    <col min="6914" max="6914" width="15.28515625" style="147" bestFit="1" customWidth="1"/>
    <col min="6915" max="6915" width="4.5703125" style="147" bestFit="1" customWidth="1"/>
    <col min="6916" max="7168" width="9.140625" style="147"/>
    <col min="7169" max="7169" width="4.5703125" style="147" bestFit="1" customWidth="1"/>
    <col min="7170" max="7170" width="15.28515625" style="147" bestFit="1" customWidth="1"/>
    <col min="7171" max="7171" width="4.5703125" style="147" bestFit="1" customWidth="1"/>
    <col min="7172" max="7424" width="9.140625" style="147"/>
    <col min="7425" max="7425" width="4.5703125" style="147" bestFit="1" customWidth="1"/>
    <col min="7426" max="7426" width="15.28515625" style="147" bestFit="1" customWidth="1"/>
    <col min="7427" max="7427" width="4.5703125" style="147" bestFit="1" customWidth="1"/>
    <col min="7428" max="7680" width="9.140625" style="147"/>
    <col min="7681" max="7681" width="4.5703125" style="147" bestFit="1" customWidth="1"/>
    <col min="7682" max="7682" width="15.28515625" style="147" bestFit="1" customWidth="1"/>
    <col min="7683" max="7683" width="4.5703125" style="147" bestFit="1" customWidth="1"/>
    <col min="7684" max="7936" width="9.140625" style="147"/>
    <col min="7937" max="7937" width="4.5703125" style="147" bestFit="1" customWidth="1"/>
    <col min="7938" max="7938" width="15.28515625" style="147" bestFit="1" customWidth="1"/>
    <col min="7939" max="7939" width="4.5703125" style="147" bestFit="1" customWidth="1"/>
    <col min="7940" max="8192" width="9.140625" style="147"/>
    <col min="8193" max="8193" width="4.5703125" style="147" bestFit="1" customWidth="1"/>
    <col min="8194" max="8194" width="15.28515625" style="147" bestFit="1" customWidth="1"/>
    <col min="8195" max="8195" width="4.5703125" style="147" bestFit="1" customWidth="1"/>
    <col min="8196" max="8448" width="9.140625" style="147"/>
    <col min="8449" max="8449" width="4.5703125" style="147" bestFit="1" customWidth="1"/>
    <col min="8450" max="8450" width="15.28515625" style="147" bestFit="1" customWidth="1"/>
    <col min="8451" max="8451" width="4.5703125" style="147" bestFit="1" customWidth="1"/>
    <col min="8452" max="8704" width="9.140625" style="147"/>
    <col min="8705" max="8705" width="4.5703125" style="147" bestFit="1" customWidth="1"/>
    <col min="8706" max="8706" width="15.28515625" style="147" bestFit="1" customWidth="1"/>
    <col min="8707" max="8707" width="4.5703125" style="147" bestFit="1" customWidth="1"/>
    <col min="8708" max="8960" width="9.140625" style="147"/>
    <col min="8961" max="8961" width="4.5703125" style="147" bestFit="1" customWidth="1"/>
    <col min="8962" max="8962" width="15.28515625" style="147" bestFit="1" customWidth="1"/>
    <col min="8963" max="8963" width="4.5703125" style="147" bestFit="1" customWidth="1"/>
    <col min="8964" max="9216" width="9.140625" style="147"/>
    <col min="9217" max="9217" width="4.5703125" style="147" bestFit="1" customWidth="1"/>
    <col min="9218" max="9218" width="15.28515625" style="147" bestFit="1" customWidth="1"/>
    <col min="9219" max="9219" width="4.5703125" style="147" bestFit="1" customWidth="1"/>
    <col min="9220" max="9472" width="9.140625" style="147"/>
    <col min="9473" max="9473" width="4.5703125" style="147" bestFit="1" customWidth="1"/>
    <col min="9474" max="9474" width="15.28515625" style="147" bestFit="1" customWidth="1"/>
    <col min="9475" max="9475" width="4.5703125" style="147" bestFit="1" customWidth="1"/>
    <col min="9476" max="9728" width="9.140625" style="147"/>
    <col min="9729" max="9729" width="4.5703125" style="147" bestFit="1" customWidth="1"/>
    <col min="9730" max="9730" width="15.28515625" style="147" bestFit="1" customWidth="1"/>
    <col min="9731" max="9731" width="4.5703125" style="147" bestFit="1" customWidth="1"/>
    <col min="9732" max="9984" width="9.140625" style="147"/>
    <col min="9985" max="9985" width="4.5703125" style="147" bestFit="1" customWidth="1"/>
    <col min="9986" max="9986" width="15.28515625" style="147" bestFit="1" customWidth="1"/>
    <col min="9987" max="9987" width="4.5703125" style="147" bestFit="1" customWidth="1"/>
    <col min="9988" max="10240" width="9.140625" style="147"/>
    <col min="10241" max="10241" width="4.5703125" style="147" bestFit="1" customWidth="1"/>
    <col min="10242" max="10242" width="15.28515625" style="147" bestFit="1" customWidth="1"/>
    <col min="10243" max="10243" width="4.5703125" style="147" bestFit="1" customWidth="1"/>
    <col min="10244" max="10496" width="9.140625" style="147"/>
    <col min="10497" max="10497" width="4.5703125" style="147" bestFit="1" customWidth="1"/>
    <col min="10498" max="10498" width="15.28515625" style="147" bestFit="1" customWidth="1"/>
    <col min="10499" max="10499" width="4.5703125" style="147" bestFit="1" customWidth="1"/>
    <col min="10500" max="10752" width="9.140625" style="147"/>
    <col min="10753" max="10753" width="4.5703125" style="147" bestFit="1" customWidth="1"/>
    <col min="10754" max="10754" width="15.28515625" style="147" bestFit="1" customWidth="1"/>
    <col min="10755" max="10755" width="4.5703125" style="147" bestFit="1" customWidth="1"/>
    <col min="10756" max="11008" width="9.140625" style="147"/>
    <col min="11009" max="11009" width="4.5703125" style="147" bestFit="1" customWidth="1"/>
    <col min="11010" max="11010" width="15.28515625" style="147" bestFit="1" customWidth="1"/>
    <col min="11011" max="11011" width="4.5703125" style="147" bestFit="1" customWidth="1"/>
    <col min="11012" max="11264" width="9.140625" style="147"/>
    <col min="11265" max="11265" width="4.5703125" style="147" bestFit="1" customWidth="1"/>
    <col min="11266" max="11266" width="15.28515625" style="147" bestFit="1" customWidth="1"/>
    <col min="11267" max="11267" width="4.5703125" style="147" bestFit="1" customWidth="1"/>
    <col min="11268" max="11520" width="9.140625" style="147"/>
    <col min="11521" max="11521" width="4.5703125" style="147" bestFit="1" customWidth="1"/>
    <col min="11522" max="11522" width="15.28515625" style="147" bestFit="1" customWidth="1"/>
    <col min="11523" max="11523" width="4.5703125" style="147" bestFit="1" customWidth="1"/>
    <col min="11524" max="11776" width="9.140625" style="147"/>
    <col min="11777" max="11777" width="4.5703125" style="147" bestFit="1" customWidth="1"/>
    <col min="11778" max="11778" width="15.28515625" style="147" bestFit="1" customWidth="1"/>
    <col min="11779" max="11779" width="4.5703125" style="147" bestFit="1" customWidth="1"/>
    <col min="11780" max="12032" width="9.140625" style="147"/>
    <col min="12033" max="12033" width="4.5703125" style="147" bestFit="1" customWidth="1"/>
    <col min="12034" max="12034" width="15.28515625" style="147" bestFit="1" customWidth="1"/>
    <col min="12035" max="12035" width="4.5703125" style="147" bestFit="1" customWidth="1"/>
    <col min="12036" max="12288" width="9.140625" style="147"/>
    <col min="12289" max="12289" width="4.5703125" style="147" bestFit="1" customWidth="1"/>
    <col min="12290" max="12290" width="15.28515625" style="147" bestFit="1" customWidth="1"/>
    <col min="12291" max="12291" width="4.5703125" style="147" bestFit="1" customWidth="1"/>
    <col min="12292" max="12544" width="9.140625" style="147"/>
    <col min="12545" max="12545" width="4.5703125" style="147" bestFit="1" customWidth="1"/>
    <col min="12546" max="12546" width="15.28515625" style="147" bestFit="1" customWidth="1"/>
    <col min="12547" max="12547" width="4.5703125" style="147" bestFit="1" customWidth="1"/>
    <col min="12548" max="12800" width="9.140625" style="147"/>
    <col min="12801" max="12801" width="4.5703125" style="147" bestFit="1" customWidth="1"/>
    <col min="12802" max="12802" width="15.28515625" style="147" bestFit="1" customWidth="1"/>
    <col min="12803" max="12803" width="4.5703125" style="147" bestFit="1" customWidth="1"/>
    <col min="12804" max="13056" width="9.140625" style="147"/>
    <col min="13057" max="13057" width="4.5703125" style="147" bestFit="1" customWidth="1"/>
    <col min="13058" max="13058" width="15.28515625" style="147" bestFit="1" customWidth="1"/>
    <col min="13059" max="13059" width="4.5703125" style="147" bestFit="1" customWidth="1"/>
    <col min="13060" max="13312" width="9.140625" style="147"/>
    <col min="13313" max="13313" width="4.5703125" style="147" bestFit="1" customWidth="1"/>
    <col min="13314" max="13314" width="15.28515625" style="147" bestFit="1" customWidth="1"/>
    <col min="13315" max="13315" width="4.5703125" style="147" bestFit="1" customWidth="1"/>
    <col min="13316" max="13568" width="9.140625" style="147"/>
    <col min="13569" max="13569" width="4.5703125" style="147" bestFit="1" customWidth="1"/>
    <col min="13570" max="13570" width="15.28515625" style="147" bestFit="1" customWidth="1"/>
    <col min="13571" max="13571" width="4.5703125" style="147" bestFit="1" customWidth="1"/>
    <col min="13572" max="13824" width="9.140625" style="147"/>
    <col min="13825" max="13825" width="4.5703125" style="147" bestFit="1" customWidth="1"/>
    <col min="13826" max="13826" width="15.28515625" style="147" bestFit="1" customWidth="1"/>
    <col min="13827" max="13827" width="4.5703125" style="147" bestFit="1" customWidth="1"/>
    <col min="13828" max="14080" width="9.140625" style="147"/>
    <col min="14081" max="14081" width="4.5703125" style="147" bestFit="1" customWidth="1"/>
    <col min="14082" max="14082" width="15.28515625" style="147" bestFit="1" customWidth="1"/>
    <col min="14083" max="14083" width="4.5703125" style="147" bestFit="1" customWidth="1"/>
    <col min="14084" max="14336" width="9.140625" style="147"/>
    <col min="14337" max="14337" width="4.5703125" style="147" bestFit="1" customWidth="1"/>
    <col min="14338" max="14338" width="15.28515625" style="147" bestFit="1" customWidth="1"/>
    <col min="14339" max="14339" width="4.5703125" style="147" bestFit="1" customWidth="1"/>
    <col min="14340" max="14592" width="9.140625" style="147"/>
    <col min="14593" max="14593" width="4.5703125" style="147" bestFit="1" customWidth="1"/>
    <col min="14594" max="14594" width="15.28515625" style="147" bestFit="1" customWidth="1"/>
    <col min="14595" max="14595" width="4.5703125" style="147" bestFit="1" customWidth="1"/>
    <col min="14596" max="14848" width="9.140625" style="147"/>
    <col min="14849" max="14849" width="4.5703125" style="147" bestFit="1" customWidth="1"/>
    <col min="14850" max="14850" width="15.28515625" style="147" bestFit="1" customWidth="1"/>
    <col min="14851" max="14851" width="4.5703125" style="147" bestFit="1" customWidth="1"/>
    <col min="14852" max="15104" width="9.140625" style="147"/>
    <col min="15105" max="15105" width="4.5703125" style="147" bestFit="1" customWidth="1"/>
    <col min="15106" max="15106" width="15.28515625" style="147" bestFit="1" customWidth="1"/>
    <col min="15107" max="15107" width="4.5703125" style="147" bestFit="1" customWidth="1"/>
    <col min="15108" max="15360" width="9.140625" style="147"/>
    <col min="15361" max="15361" width="4.5703125" style="147" bestFit="1" customWidth="1"/>
    <col min="15362" max="15362" width="15.28515625" style="147" bestFit="1" customWidth="1"/>
    <col min="15363" max="15363" width="4.5703125" style="147" bestFit="1" customWidth="1"/>
    <col min="15364" max="15616" width="9.140625" style="147"/>
    <col min="15617" max="15617" width="4.5703125" style="147" bestFit="1" customWidth="1"/>
    <col min="15618" max="15618" width="15.28515625" style="147" bestFit="1" customWidth="1"/>
    <col min="15619" max="15619" width="4.5703125" style="147" bestFit="1" customWidth="1"/>
    <col min="15620" max="15872" width="9.140625" style="147"/>
    <col min="15873" max="15873" width="4.5703125" style="147" bestFit="1" customWidth="1"/>
    <col min="15874" max="15874" width="15.28515625" style="147" bestFit="1" customWidth="1"/>
    <col min="15875" max="15875" width="4.5703125" style="147" bestFit="1" customWidth="1"/>
    <col min="15876" max="16128" width="9.140625" style="147"/>
    <col min="16129" max="16129" width="4.5703125" style="147" bestFit="1" customWidth="1"/>
    <col min="16130" max="16130" width="15.28515625" style="147" bestFit="1" customWidth="1"/>
    <col min="16131" max="16131" width="4.5703125" style="147" bestFit="1" customWidth="1"/>
    <col min="16132" max="16384" width="9.140625" style="147"/>
  </cols>
  <sheetData>
    <row r="1" spans="1:4" x14ac:dyDescent="0.2">
      <c r="A1" s="148" t="s">
        <v>148</v>
      </c>
      <c r="B1" s="148" t="s">
        <v>149</v>
      </c>
      <c r="C1" s="149" t="s">
        <v>148</v>
      </c>
      <c r="D1" s="149" t="s">
        <v>150</v>
      </c>
    </row>
    <row r="2" spans="1:4" x14ac:dyDescent="0.2">
      <c r="A2" s="147">
        <v>1</v>
      </c>
      <c r="B2" s="146" t="s">
        <v>18</v>
      </c>
      <c r="C2" s="150">
        <v>1</v>
      </c>
      <c r="D2" s="150" t="s">
        <v>151</v>
      </c>
    </row>
    <row r="3" spans="1:4" x14ac:dyDescent="0.2">
      <c r="A3" s="147">
        <v>2</v>
      </c>
      <c r="B3" s="151" t="s">
        <v>19</v>
      </c>
      <c r="C3" s="150">
        <v>2</v>
      </c>
      <c r="D3" s="150" t="s">
        <v>151</v>
      </c>
    </row>
    <row r="4" spans="1:4" x14ac:dyDescent="0.2">
      <c r="A4" s="147">
        <v>3</v>
      </c>
      <c r="B4" s="151" t="s">
        <v>20</v>
      </c>
      <c r="C4" s="150">
        <v>3</v>
      </c>
      <c r="D4" s="150" t="s">
        <v>151</v>
      </c>
    </row>
    <row r="5" spans="1:4" x14ac:dyDescent="0.2">
      <c r="A5" s="147">
        <v>4</v>
      </c>
      <c r="B5" s="151" t="s">
        <v>20</v>
      </c>
      <c r="C5" s="150">
        <v>4</v>
      </c>
      <c r="D5" s="150" t="s">
        <v>151</v>
      </c>
    </row>
    <row r="6" spans="1:4" x14ac:dyDescent="0.2">
      <c r="A6" s="147">
        <v>5</v>
      </c>
      <c r="B6" s="151" t="s">
        <v>20</v>
      </c>
      <c r="C6" s="150">
        <v>5</v>
      </c>
      <c r="D6" s="150" t="s">
        <v>151</v>
      </c>
    </row>
    <row r="7" spans="1:4" x14ac:dyDescent="0.2">
      <c r="A7" s="147">
        <v>6</v>
      </c>
      <c r="B7" s="151" t="s">
        <v>20</v>
      </c>
      <c r="C7" s="150">
        <v>6</v>
      </c>
      <c r="D7" s="150" t="s">
        <v>151</v>
      </c>
    </row>
    <row r="8" spans="1:4" x14ac:dyDescent="0.2">
      <c r="A8" s="147">
        <v>7</v>
      </c>
      <c r="B8" s="151" t="s">
        <v>20</v>
      </c>
      <c r="C8" s="150">
        <v>7</v>
      </c>
      <c r="D8" s="150" t="s">
        <v>151</v>
      </c>
    </row>
    <row r="9" spans="1:4" x14ac:dyDescent="0.2">
      <c r="A9" s="147">
        <v>8</v>
      </c>
      <c r="B9" s="151" t="s">
        <v>20</v>
      </c>
      <c r="C9" s="150">
        <v>8</v>
      </c>
      <c r="D9" s="150" t="s">
        <v>151</v>
      </c>
    </row>
    <row r="10" spans="1:4" x14ac:dyDescent="0.2">
      <c r="A10" s="147">
        <v>9</v>
      </c>
      <c r="B10" s="151" t="s">
        <v>20</v>
      </c>
      <c r="C10" s="150">
        <v>9</v>
      </c>
      <c r="D10" s="150" t="s">
        <v>151</v>
      </c>
    </row>
    <row r="11" spans="1:4" x14ac:dyDescent="0.2">
      <c r="A11" s="147">
        <v>10</v>
      </c>
      <c r="B11" s="151" t="s">
        <v>20</v>
      </c>
      <c r="C11" s="150">
        <v>10</v>
      </c>
      <c r="D11" s="150" t="s">
        <v>151</v>
      </c>
    </row>
    <row r="12" spans="1:4" x14ac:dyDescent="0.2">
      <c r="A12" s="147">
        <v>11</v>
      </c>
      <c r="B12" s="151" t="s">
        <v>21</v>
      </c>
      <c r="C12" s="150">
        <v>11</v>
      </c>
      <c r="D12" s="150" t="s">
        <v>152</v>
      </c>
    </row>
    <row r="13" spans="1:4" x14ac:dyDescent="0.2">
      <c r="A13" s="147">
        <v>12</v>
      </c>
      <c r="B13" s="151" t="s">
        <v>22</v>
      </c>
      <c r="C13" s="150">
        <v>12</v>
      </c>
      <c r="D13" s="150" t="s">
        <v>152</v>
      </c>
    </row>
    <row r="14" spans="1:4" x14ac:dyDescent="0.2">
      <c r="A14" s="147">
        <v>13</v>
      </c>
      <c r="B14" s="151" t="s">
        <v>23</v>
      </c>
      <c r="C14" s="150">
        <v>13</v>
      </c>
      <c r="D14" s="150" t="s">
        <v>152</v>
      </c>
    </row>
    <row r="15" spans="1:4" x14ac:dyDescent="0.2">
      <c r="A15" s="147">
        <v>14</v>
      </c>
      <c r="B15" s="151" t="s">
        <v>23</v>
      </c>
      <c r="C15" s="150">
        <v>14</v>
      </c>
      <c r="D15" s="150" t="s">
        <v>152</v>
      </c>
    </row>
    <row r="16" spans="1:4" x14ac:dyDescent="0.2">
      <c r="A16" s="147">
        <v>15</v>
      </c>
      <c r="B16" s="151" t="s">
        <v>23</v>
      </c>
      <c r="C16" s="150">
        <v>15</v>
      </c>
      <c r="D16" s="150" t="s">
        <v>152</v>
      </c>
    </row>
    <row r="17" spans="1:4" x14ac:dyDescent="0.2">
      <c r="A17" s="147">
        <v>16</v>
      </c>
      <c r="B17" s="151" t="s">
        <v>23</v>
      </c>
      <c r="C17" s="150">
        <v>16</v>
      </c>
      <c r="D17" s="150" t="s">
        <v>152</v>
      </c>
    </row>
    <row r="18" spans="1:4" x14ac:dyDescent="0.2">
      <c r="A18" s="147">
        <v>17</v>
      </c>
      <c r="B18" s="151" t="s">
        <v>23</v>
      </c>
      <c r="C18" s="150">
        <v>17</v>
      </c>
      <c r="D18" s="150" t="s">
        <v>152</v>
      </c>
    </row>
    <row r="19" spans="1:4" x14ac:dyDescent="0.2">
      <c r="A19" s="147">
        <v>18</v>
      </c>
      <c r="B19" s="151" t="s">
        <v>23</v>
      </c>
      <c r="C19" s="150">
        <v>18</v>
      </c>
      <c r="D19" s="150" t="s">
        <v>152</v>
      </c>
    </row>
    <row r="20" spans="1:4" x14ac:dyDescent="0.2">
      <c r="A20" s="147">
        <v>19</v>
      </c>
      <c r="B20" s="151" t="s">
        <v>23</v>
      </c>
      <c r="C20" s="150">
        <v>19</v>
      </c>
      <c r="D20" s="150" t="s">
        <v>152</v>
      </c>
    </row>
    <row r="21" spans="1:4" x14ac:dyDescent="0.2">
      <c r="A21" s="147">
        <v>20</v>
      </c>
      <c r="B21" s="151" t="s">
        <v>23</v>
      </c>
      <c r="C21" s="150">
        <v>20</v>
      </c>
      <c r="D21" s="150" t="s">
        <v>152</v>
      </c>
    </row>
    <row r="22" spans="1:4" x14ac:dyDescent="0.2">
      <c r="A22" s="147">
        <v>21</v>
      </c>
      <c r="B22" s="151" t="s">
        <v>24</v>
      </c>
      <c r="C22" s="150">
        <v>21</v>
      </c>
      <c r="D22" s="150" t="s">
        <v>153</v>
      </c>
    </row>
    <row r="23" spans="1:4" x14ac:dyDescent="0.2">
      <c r="A23" s="147">
        <v>22</v>
      </c>
      <c r="B23" s="151" t="s">
        <v>25</v>
      </c>
      <c r="C23" s="150">
        <v>22</v>
      </c>
      <c r="D23" s="150" t="s">
        <v>153</v>
      </c>
    </row>
    <row r="24" spans="1:4" x14ac:dyDescent="0.2">
      <c r="A24" s="147">
        <v>23</v>
      </c>
      <c r="B24" s="151" t="s">
        <v>26</v>
      </c>
      <c r="C24" s="150">
        <v>23</v>
      </c>
      <c r="D24" s="150" t="s">
        <v>153</v>
      </c>
    </row>
    <row r="25" spans="1:4" x14ac:dyDescent="0.2">
      <c r="A25" s="147">
        <v>24</v>
      </c>
      <c r="B25" s="151" t="s">
        <v>27</v>
      </c>
      <c r="C25" s="150">
        <v>24</v>
      </c>
      <c r="D25" s="150" t="s">
        <v>153</v>
      </c>
    </row>
    <row r="26" spans="1:4" x14ac:dyDescent="0.2">
      <c r="A26" s="147">
        <v>25</v>
      </c>
      <c r="B26" s="151" t="s">
        <v>27</v>
      </c>
      <c r="C26" s="150">
        <v>25</v>
      </c>
      <c r="D26" s="150" t="s">
        <v>153</v>
      </c>
    </row>
    <row r="27" spans="1:4" x14ac:dyDescent="0.2">
      <c r="A27" s="147">
        <v>26</v>
      </c>
      <c r="B27" s="151" t="s">
        <v>27</v>
      </c>
      <c r="C27" s="150">
        <v>26</v>
      </c>
      <c r="D27" s="150" t="s">
        <v>153</v>
      </c>
    </row>
    <row r="28" spans="1:4" x14ac:dyDescent="0.2">
      <c r="A28" s="147">
        <v>27</v>
      </c>
      <c r="B28" s="151" t="s">
        <v>27</v>
      </c>
      <c r="C28" s="150">
        <v>27</v>
      </c>
      <c r="D28" s="150" t="s">
        <v>153</v>
      </c>
    </row>
    <row r="29" spans="1:4" x14ac:dyDescent="0.2">
      <c r="A29" s="147">
        <v>28</v>
      </c>
      <c r="B29" s="151" t="s">
        <v>27</v>
      </c>
      <c r="C29" s="150">
        <v>28</v>
      </c>
      <c r="D29" s="150" t="s">
        <v>153</v>
      </c>
    </row>
    <row r="30" spans="1:4" x14ac:dyDescent="0.2">
      <c r="A30" s="147">
        <v>29</v>
      </c>
      <c r="B30" s="151" t="s">
        <v>27</v>
      </c>
      <c r="C30" s="150">
        <v>29</v>
      </c>
      <c r="D30" s="150" t="s">
        <v>153</v>
      </c>
    </row>
    <row r="31" spans="1:4" x14ac:dyDescent="0.2">
      <c r="A31" s="147">
        <v>30</v>
      </c>
      <c r="B31" s="151" t="s">
        <v>27</v>
      </c>
      <c r="C31" s="150">
        <v>30</v>
      </c>
      <c r="D31" s="150" t="s">
        <v>153</v>
      </c>
    </row>
    <row r="32" spans="1:4" x14ac:dyDescent="0.2">
      <c r="A32" s="147">
        <v>31</v>
      </c>
      <c r="B32" s="151" t="s">
        <v>27</v>
      </c>
      <c r="C32" s="150">
        <v>31</v>
      </c>
      <c r="D32" s="150" t="s">
        <v>153</v>
      </c>
    </row>
    <row r="33" spans="1:4" x14ac:dyDescent="0.2">
      <c r="A33" s="147">
        <v>32</v>
      </c>
      <c r="B33" s="151" t="s">
        <v>28</v>
      </c>
      <c r="C33" s="150">
        <v>32</v>
      </c>
      <c r="D33" s="150" t="s">
        <v>154</v>
      </c>
    </row>
    <row r="34" spans="1:4" x14ac:dyDescent="0.2">
      <c r="A34" s="147">
        <v>33</v>
      </c>
      <c r="B34" s="151" t="s">
        <v>29</v>
      </c>
      <c r="C34" s="150">
        <v>33</v>
      </c>
      <c r="D34" s="150" t="s">
        <v>154</v>
      </c>
    </row>
    <row r="35" spans="1:4" x14ac:dyDescent="0.2">
      <c r="A35" s="147">
        <v>34</v>
      </c>
      <c r="B35" s="151" t="s">
        <v>30</v>
      </c>
      <c r="C35" s="150">
        <v>34</v>
      </c>
      <c r="D35" s="150" t="s">
        <v>154</v>
      </c>
    </row>
    <row r="36" spans="1:4" x14ac:dyDescent="0.2">
      <c r="A36" s="147">
        <v>35</v>
      </c>
      <c r="B36" s="151" t="s">
        <v>31</v>
      </c>
      <c r="C36" s="150">
        <v>35</v>
      </c>
      <c r="D36" s="150" t="s">
        <v>154</v>
      </c>
    </row>
    <row r="37" spans="1:4" x14ac:dyDescent="0.2">
      <c r="A37" s="147">
        <v>36</v>
      </c>
      <c r="B37" s="151" t="s">
        <v>31</v>
      </c>
      <c r="C37" s="150">
        <v>36</v>
      </c>
      <c r="D37" s="150" t="s">
        <v>154</v>
      </c>
    </row>
    <row r="38" spans="1:4" x14ac:dyDescent="0.2">
      <c r="A38" s="147">
        <v>37</v>
      </c>
      <c r="B38" s="151" t="s">
        <v>31</v>
      </c>
      <c r="C38" s="150">
        <v>37</v>
      </c>
      <c r="D38" s="150" t="s">
        <v>154</v>
      </c>
    </row>
    <row r="39" spans="1:4" x14ac:dyDescent="0.2">
      <c r="A39" s="147">
        <v>38</v>
      </c>
      <c r="B39" s="151" t="s">
        <v>31</v>
      </c>
      <c r="C39" s="150">
        <v>38</v>
      </c>
      <c r="D39" s="150" t="s">
        <v>154</v>
      </c>
    </row>
    <row r="40" spans="1:4" x14ac:dyDescent="0.2">
      <c r="A40" s="147">
        <v>39</v>
      </c>
      <c r="B40" s="151" t="s">
        <v>31</v>
      </c>
      <c r="C40" s="150">
        <v>39</v>
      </c>
      <c r="D40" s="150" t="s">
        <v>154</v>
      </c>
    </row>
    <row r="41" spans="1:4" x14ac:dyDescent="0.2">
      <c r="A41" s="147">
        <v>40</v>
      </c>
      <c r="B41" s="151" t="s">
        <v>31</v>
      </c>
      <c r="C41" s="150">
        <v>40</v>
      </c>
      <c r="D41" s="150" t="s">
        <v>154</v>
      </c>
    </row>
    <row r="42" spans="1:4" x14ac:dyDescent="0.2">
      <c r="A42" s="147">
        <v>41</v>
      </c>
      <c r="B42" s="151" t="s">
        <v>31</v>
      </c>
      <c r="C42" s="150">
        <v>41</v>
      </c>
      <c r="D42" s="150" t="s">
        <v>154</v>
      </c>
    </row>
    <row r="43" spans="1:4" x14ac:dyDescent="0.2">
      <c r="A43" s="147">
        <v>42</v>
      </c>
      <c r="B43" s="151" t="s">
        <v>31</v>
      </c>
      <c r="C43" s="150">
        <v>42</v>
      </c>
      <c r="D43" s="150" t="s">
        <v>154</v>
      </c>
    </row>
    <row r="44" spans="1:4" x14ac:dyDescent="0.2">
      <c r="A44" s="147">
        <v>43</v>
      </c>
      <c r="B44" s="151" t="s">
        <v>32</v>
      </c>
      <c r="C44" s="150">
        <v>43</v>
      </c>
      <c r="D44" s="150" t="s">
        <v>155</v>
      </c>
    </row>
    <row r="45" spans="1:4" x14ac:dyDescent="0.2">
      <c r="A45" s="147">
        <v>44</v>
      </c>
      <c r="B45" s="151" t="s">
        <v>33</v>
      </c>
      <c r="C45" s="150">
        <v>44</v>
      </c>
      <c r="D45" s="150" t="s">
        <v>155</v>
      </c>
    </row>
    <row r="46" spans="1:4" x14ac:dyDescent="0.2">
      <c r="A46" s="147">
        <v>45</v>
      </c>
      <c r="B46" s="151" t="s">
        <v>34</v>
      </c>
      <c r="C46" s="150">
        <v>45</v>
      </c>
      <c r="D46" s="150" t="s">
        <v>155</v>
      </c>
    </row>
    <row r="47" spans="1:4" x14ac:dyDescent="0.2">
      <c r="A47" s="147">
        <v>46</v>
      </c>
      <c r="B47" s="151" t="s">
        <v>35</v>
      </c>
      <c r="C47" s="150">
        <v>46</v>
      </c>
      <c r="D47" s="150" t="s">
        <v>155</v>
      </c>
    </row>
    <row r="48" spans="1:4" x14ac:dyDescent="0.2">
      <c r="A48" s="147">
        <v>47</v>
      </c>
      <c r="B48" s="151" t="s">
        <v>35</v>
      </c>
      <c r="C48" s="150">
        <v>47</v>
      </c>
      <c r="D48" s="150" t="s">
        <v>155</v>
      </c>
    </row>
    <row r="49" spans="1:4" x14ac:dyDescent="0.2">
      <c r="A49" s="147">
        <v>48</v>
      </c>
      <c r="B49" s="151" t="s">
        <v>35</v>
      </c>
      <c r="C49" s="150">
        <v>48</v>
      </c>
      <c r="D49" s="150" t="s">
        <v>155</v>
      </c>
    </row>
    <row r="50" spans="1:4" x14ac:dyDescent="0.2">
      <c r="A50" s="147">
        <v>49</v>
      </c>
      <c r="B50" s="151" t="s">
        <v>35</v>
      </c>
      <c r="C50" s="150">
        <v>49</v>
      </c>
      <c r="D50" s="150" t="s">
        <v>155</v>
      </c>
    </row>
    <row r="51" spans="1:4" x14ac:dyDescent="0.2">
      <c r="A51" s="147">
        <v>50</v>
      </c>
      <c r="B51" s="151" t="s">
        <v>35</v>
      </c>
      <c r="C51" s="150">
        <v>50</v>
      </c>
      <c r="D51" s="150" t="s">
        <v>155</v>
      </c>
    </row>
    <row r="52" spans="1:4" x14ac:dyDescent="0.2">
      <c r="A52" s="147">
        <v>51</v>
      </c>
      <c r="B52" s="151" t="s">
        <v>35</v>
      </c>
      <c r="C52" s="150">
        <v>51</v>
      </c>
      <c r="D52" s="150" t="s">
        <v>155</v>
      </c>
    </row>
    <row r="53" spans="1:4" x14ac:dyDescent="0.2">
      <c r="A53" s="147">
        <v>52</v>
      </c>
      <c r="B53" s="151" t="s">
        <v>35</v>
      </c>
      <c r="C53" s="150">
        <v>52</v>
      </c>
      <c r="D53" s="150" t="s">
        <v>155</v>
      </c>
    </row>
    <row r="54" spans="1:4" x14ac:dyDescent="0.2">
      <c r="A54" s="147">
        <v>53</v>
      </c>
      <c r="B54" s="151" t="s">
        <v>35</v>
      </c>
      <c r="C54" s="150">
        <v>53</v>
      </c>
      <c r="D54" s="150" t="s">
        <v>155</v>
      </c>
    </row>
    <row r="55" spans="1:4" x14ac:dyDescent="0.2">
      <c r="A55" s="147">
        <v>54</v>
      </c>
      <c r="B55" s="151" t="s">
        <v>36</v>
      </c>
      <c r="C55" s="150">
        <v>54</v>
      </c>
      <c r="D55" s="150" t="s">
        <v>156</v>
      </c>
    </row>
    <row r="56" spans="1:4" x14ac:dyDescent="0.2">
      <c r="A56" s="147">
        <v>55</v>
      </c>
      <c r="B56" s="151" t="s">
        <v>37</v>
      </c>
      <c r="C56" s="150">
        <v>55</v>
      </c>
      <c r="D56" s="150" t="s">
        <v>156</v>
      </c>
    </row>
    <row r="57" spans="1:4" x14ac:dyDescent="0.2">
      <c r="A57" s="147">
        <v>56</v>
      </c>
      <c r="B57" s="151" t="s">
        <v>38</v>
      </c>
      <c r="C57" s="150">
        <v>56</v>
      </c>
      <c r="D57" s="150" t="s">
        <v>156</v>
      </c>
    </row>
    <row r="58" spans="1:4" x14ac:dyDescent="0.2">
      <c r="A58" s="147">
        <v>57</v>
      </c>
      <c r="B58" s="151" t="s">
        <v>39</v>
      </c>
      <c r="C58" s="150">
        <v>57</v>
      </c>
      <c r="D58" s="150" t="s">
        <v>156</v>
      </c>
    </row>
    <row r="59" spans="1:4" x14ac:dyDescent="0.2">
      <c r="A59" s="147">
        <v>58</v>
      </c>
      <c r="B59" s="151" t="s">
        <v>39</v>
      </c>
      <c r="C59" s="150">
        <v>58</v>
      </c>
      <c r="D59" s="150" t="s">
        <v>156</v>
      </c>
    </row>
    <row r="60" spans="1:4" x14ac:dyDescent="0.2">
      <c r="A60" s="147">
        <v>59</v>
      </c>
      <c r="B60" s="151" t="s">
        <v>39</v>
      </c>
      <c r="C60" s="150">
        <v>59</v>
      </c>
      <c r="D60" s="150" t="s">
        <v>156</v>
      </c>
    </row>
    <row r="61" spans="1:4" x14ac:dyDescent="0.2">
      <c r="A61" s="147">
        <v>60</v>
      </c>
      <c r="B61" s="151" t="s">
        <v>39</v>
      </c>
      <c r="C61" s="150">
        <v>60</v>
      </c>
      <c r="D61" s="150" t="s">
        <v>156</v>
      </c>
    </row>
    <row r="62" spans="1:4" x14ac:dyDescent="0.2">
      <c r="A62" s="147">
        <v>61</v>
      </c>
      <c r="B62" s="151" t="s">
        <v>39</v>
      </c>
      <c r="C62" s="150">
        <v>61</v>
      </c>
      <c r="D62" s="150" t="s">
        <v>156</v>
      </c>
    </row>
    <row r="63" spans="1:4" x14ac:dyDescent="0.2">
      <c r="A63" s="147">
        <v>62</v>
      </c>
      <c r="B63" s="151" t="s">
        <v>39</v>
      </c>
      <c r="C63" s="150">
        <v>62</v>
      </c>
      <c r="D63" s="150" t="s">
        <v>156</v>
      </c>
    </row>
    <row r="64" spans="1:4" x14ac:dyDescent="0.2">
      <c r="A64" s="147">
        <v>63</v>
      </c>
      <c r="B64" s="151" t="s">
        <v>39</v>
      </c>
      <c r="C64" s="150">
        <v>63</v>
      </c>
      <c r="D64" s="150" t="s">
        <v>156</v>
      </c>
    </row>
    <row r="65" spans="1:4" x14ac:dyDescent="0.2">
      <c r="A65" s="147">
        <v>64</v>
      </c>
      <c r="B65" s="151" t="s">
        <v>39</v>
      </c>
      <c r="C65" s="150">
        <v>64</v>
      </c>
      <c r="D65" s="150" t="s">
        <v>156</v>
      </c>
    </row>
    <row r="66" spans="1:4" x14ac:dyDescent="0.2">
      <c r="A66" s="147">
        <v>65</v>
      </c>
      <c r="B66" s="151" t="s">
        <v>40</v>
      </c>
      <c r="C66" s="150">
        <v>65</v>
      </c>
      <c r="D66" s="150" t="s">
        <v>157</v>
      </c>
    </row>
    <row r="67" spans="1:4" x14ac:dyDescent="0.2">
      <c r="A67" s="147">
        <v>66</v>
      </c>
      <c r="B67" s="151" t="s">
        <v>41</v>
      </c>
      <c r="C67" s="150">
        <v>66</v>
      </c>
      <c r="D67" s="150" t="s">
        <v>157</v>
      </c>
    </row>
    <row r="68" spans="1:4" x14ac:dyDescent="0.2">
      <c r="A68" s="147">
        <v>67</v>
      </c>
      <c r="B68" s="151" t="s">
        <v>42</v>
      </c>
      <c r="C68" s="150">
        <v>67</v>
      </c>
      <c r="D68" s="150" t="s">
        <v>157</v>
      </c>
    </row>
    <row r="69" spans="1:4" x14ac:dyDescent="0.2">
      <c r="A69" s="147">
        <v>68</v>
      </c>
      <c r="B69" s="151" t="s">
        <v>43</v>
      </c>
      <c r="C69" s="150">
        <v>68</v>
      </c>
      <c r="D69" s="150" t="s">
        <v>157</v>
      </c>
    </row>
    <row r="70" spans="1:4" x14ac:dyDescent="0.2">
      <c r="A70" s="147">
        <v>69</v>
      </c>
      <c r="B70" s="151" t="s">
        <v>43</v>
      </c>
      <c r="C70" s="150">
        <v>69</v>
      </c>
      <c r="D70" s="150" t="s">
        <v>157</v>
      </c>
    </row>
    <row r="71" spans="1:4" x14ac:dyDescent="0.2">
      <c r="A71" s="147">
        <v>70</v>
      </c>
      <c r="B71" s="151" t="s">
        <v>43</v>
      </c>
      <c r="C71" s="150">
        <v>70</v>
      </c>
      <c r="D71" s="150" t="s">
        <v>157</v>
      </c>
    </row>
    <row r="72" spans="1:4" x14ac:dyDescent="0.2">
      <c r="A72" s="147">
        <v>71</v>
      </c>
      <c r="B72" s="151" t="s">
        <v>43</v>
      </c>
      <c r="C72" s="150">
        <v>71</v>
      </c>
      <c r="D72" s="150" t="s">
        <v>157</v>
      </c>
    </row>
    <row r="73" spans="1:4" x14ac:dyDescent="0.2">
      <c r="A73" s="147">
        <v>72</v>
      </c>
      <c r="B73" s="151" t="s">
        <v>43</v>
      </c>
      <c r="C73" s="150">
        <v>72</v>
      </c>
      <c r="D73" s="150" t="s">
        <v>157</v>
      </c>
    </row>
    <row r="74" spans="1:4" x14ac:dyDescent="0.2">
      <c r="A74" s="147">
        <v>73</v>
      </c>
      <c r="B74" s="151" t="s">
        <v>43</v>
      </c>
      <c r="C74" s="150">
        <v>73</v>
      </c>
      <c r="D74" s="150" t="s">
        <v>157</v>
      </c>
    </row>
    <row r="75" spans="1:4" x14ac:dyDescent="0.2">
      <c r="A75" s="147">
        <v>74</v>
      </c>
      <c r="B75" s="151" t="s">
        <v>43</v>
      </c>
      <c r="C75" s="150">
        <v>74</v>
      </c>
      <c r="D75" s="150" t="s">
        <v>157</v>
      </c>
    </row>
    <row r="76" spans="1:4" x14ac:dyDescent="0.2">
      <c r="A76" s="147">
        <v>75</v>
      </c>
      <c r="B76" s="151" t="s">
        <v>43</v>
      </c>
      <c r="C76" s="150">
        <v>75</v>
      </c>
      <c r="D76" s="150" t="s">
        <v>157</v>
      </c>
    </row>
    <row r="77" spans="1:4" x14ac:dyDescent="0.2">
      <c r="A77" s="147">
        <v>76</v>
      </c>
      <c r="B77" s="151" t="s">
        <v>44</v>
      </c>
      <c r="C77" s="150">
        <v>76</v>
      </c>
      <c r="D77" s="150" t="s">
        <v>158</v>
      </c>
    </row>
    <row r="78" spans="1:4" x14ac:dyDescent="0.2">
      <c r="A78" s="147">
        <v>77</v>
      </c>
      <c r="B78" s="151" t="s">
        <v>45</v>
      </c>
      <c r="C78" s="150">
        <v>77</v>
      </c>
      <c r="D78" s="150" t="s">
        <v>158</v>
      </c>
    </row>
    <row r="79" spans="1:4" x14ac:dyDescent="0.2">
      <c r="A79" s="147">
        <v>78</v>
      </c>
      <c r="B79" s="151" t="s">
        <v>46</v>
      </c>
      <c r="C79" s="150">
        <v>78</v>
      </c>
      <c r="D79" s="150" t="s">
        <v>158</v>
      </c>
    </row>
    <row r="80" spans="1:4" x14ac:dyDescent="0.2">
      <c r="A80" s="147">
        <v>79</v>
      </c>
      <c r="B80" s="151" t="s">
        <v>47</v>
      </c>
      <c r="C80" s="150">
        <v>79</v>
      </c>
      <c r="D80" s="150" t="s">
        <v>158</v>
      </c>
    </row>
    <row r="81" spans="1:4" x14ac:dyDescent="0.2">
      <c r="A81" s="147">
        <v>80</v>
      </c>
      <c r="B81" s="151" t="s">
        <v>47</v>
      </c>
      <c r="C81" s="150">
        <v>80</v>
      </c>
      <c r="D81" s="150" t="s">
        <v>158</v>
      </c>
    </row>
    <row r="82" spans="1:4" x14ac:dyDescent="0.2">
      <c r="A82" s="147">
        <v>81</v>
      </c>
      <c r="B82" s="151" t="s">
        <v>47</v>
      </c>
      <c r="C82" s="150">
        <v>81</v>
      </c>
      <c r="D82" s="150" t="s">
        <v>158</v>
      </c>
    </row>
    <row r="83" spans="1:4" x14ac:dyDescent="0.2">
      <c r="A83" s="147">
        <v>82</v>
      </c>
      <c r="B83" s="151" t="s">
        <v>47</v>
      </c>
      <c r="C83" s="150">
        <v>82</v>
      </c>
      <c r="D83" s="150" t="s">
        <v>158</v>
      </c>
    </row>
    <row r="84" spans="1:4" x14ac:dyDescent="0.2">
      <c r="A84" s="147">
        <v>83</v>
      </c>
      <c r="B84" s="151" t="s">
        <v>47</v>
      </c>
      <c r="C84" s="150">
        <v>83</v>
      </c>
      <c r="D84" s="150" t="s">
        <v>158</v>
      </c>
    </row>
    <row r="85" spans="1:4" x14ac:dyDescent="0.2">
      <c r="A85" s="147">
        <v>84</v>
      </c>
      <c r="B85" s="151" t="s">
        <v>47</v>
      </c>
      <c r="C85" s="150">
        <v>84</v>
      </c>
      <c r="D85" s="150" t="s">
        <v>158</v>
      </c>
    </row>
    <row r="86" spans="1:4" x14ac:dyDescent="0.2">
      <c r="A86" s="147">
        <v>85</v>
      </c>
      <c r="B86" s="151" t="s">
        <v>47</v>
      </c>
      <c r="C86" s="150">
        <v>85</v>
      </c>
      <c r="D86" s="150" t="s">
        <v>158</v>
      </c>
    </row>
    <row r="87" spans="1:4" x14ac:dyDescent="0.2">
      <c r="A87" s="147">
        <v>86</v>
      </c>
      <c r="B87" s="151" t="s">
        <v>47</v>
      </c>
      <c r="C87" s="150">
        <v>86</v>
      </c>
      <c r="D87" s="150" t="s">
        <v>158</v>
      </c>
    </row>
    <row r="88" spans="1:4" x14ac:dyDescent="0.2">
      <c r="A88" s="147">
        <v>87</v>
      </c>
      <c r="B88" s="151" t="s">
        <v>48</v>
      </c>
      <c r="C88" s="150">
        <v>87</v>
      </c>
      <c r="D88" s="150" t="s">
        <v>159</v>
      </c>
    </row>
    <row r="89" spans="1:4" x14ac:dyDescent="0.2">
      <c r="A89" s="147">
        <v>88</v>
      </c>
      <c r="B89" s="151" t="s">
        <v>49</v>
      </c>
      <c r="C89" s="150">
        <v>88</v>
      </c>
      <c r="D89" s="150" t="s">
        <v>159</v>
      </c>
    </row>
    <row r="90" spans="1:4" x14ac:dyDescent="0.2">
      <c r="A90" s="147">
        <v>89</v>
      </c>
      <c r="B90" s="151" t="s">
        <v>50</v>
      </c>
      <c r="C90" s="150">
        <v>89</v>
      </c>
      <c r="D90" s="150" t="s">
        <v>159</v>
      </c>
    </row>
    <row r="91" spans="1:4" x14ac:dyDescent="0.2">
      <c r="A91" s="147">
        <v>90</v>
      </c>
      <c r="B91" s="151" t="s">
        <v>50</v>
      </c>
      <c r="C91" s="150">
        <v>90</v>
      </c>
      <c r="D91" s="150" t="s">
        <v>159</v>
      </c>
    </row>
    <row r="92" spans="1:4" x14ac:dyDescent="0.2">
      <c r="A92" s="147">
        <v>91</v>
      </c>
      <c r="B92" s="151" t="s">
        <v>50</v>
      </c>
      <c r="C92" s="150">
        <v>91</v>
      </c>
      <c r="D92" s="150" t="s">
        <v>159</v>
      </c>
    </row>
    <row r="93" spans="1:4" x14ac:dyDescent="0.2">
      <c r="A93" s="147">
        <v>92</v>
      </c>
      <c r="B93" s="151" t="s">
        <v>50</v>
      </c>
      <c r="C93" s="150">
        <v>92</v>
      </c>
      <c r="D93" s="150" t="s">
        <v>159</v>
      </c>
    </row>
    <row r="94" spans="1:4" x14ac:dyDescent="0.2">
      <c r="A94" s="147">
        <v>93</v>
      </c>
      <c r="B94" s="151" t="s">
        <v>50</v>
      </c>
      <c r="C94" s="150">
        <v>93</v>
      </c>
      <c r="D94" s="150" t="s">
        <v>159</v>
      </c>
    </row>
    <row r="95" spans="1:4" x14ac:dyDescent="0.2">
      <c r="A95" s="147">
        <v>94</v>
      </c>
      <c r="B95" s="151" t="s">
        <v>50</v>
      </c>
      <c r="C95" s="150">
        <v>94</v>
      </c>
      <c r="D95" s="150" t="s">
        <v>159</v>
      </c>
    </row>
    <row r="96" spans="1:4" x14ac:dyDescent="0.2">
      <c r="A96" s="147">
        <v>95</v>
      </c>
      <c r="B96" s="151" t="s">
        <v>50</v>
      </c>
      <c r="C96" s="150">
        <v>95</v>
      </c>
      <c r="D96" s="150" t="s">
        <v>159</v>
      </c>
    </row>
    <row r="97" spans="1:4" x14ac:dyDescent="0.2">
      <c r="A97" s="147">
        <v>96</v>
      </c>
      <c r="B97" s="151" t="s">
        <v>50</v>
      </c>
      <c r="C97" s="150">
        <v>96</v>
      </c>
      <c r="D97" s="150" t="s">
        <v>159</v>
      </c>
    </row>
    <row r="98" spans="1:4" x14ac:dyDescent="0.2">
      <c r="A98" s="147">
        <v>97</v>
      </c>
      <c r="B98" s="151" t="s">
        <v>51</v>
      </c>
      <c r="C98" s="150">
        <v>97</v>
      </c>
      <c r="D98" s="150" t="s">
        <v>160</v>
      </c>
    </row>
    <row r="99" spans="1:4" x14ac:dyDescent="0.2">
      <c r="A99" s="147">
        <v>98</v>
      </c>
      <c r="B99" s="151" t="s">
        <v>52</v>
      </c>
      <c r="C99" s="150">
        <v>98</v>
      </c>
      <c r="D99" s="150" t="s">
        <v>160</v>
      </c>
    </row>
    <row r="100" spans="1:4" x14ac:dyDescent="0.2">
      <c r="A100" s="147">
        <v>99</v>
      </c>
      <c r="B100" s="151" t="s">
        <v>53</v>
      </c>
      <c r="C100" s="150">
        <v>99</v>
      </c>
      <c r="D100" s="150" t="s">
        <v>160</v>
      </c>
    </row>
    <row r="101" spans="1:4" x14ac:dyDescent="0.2">
      <c r="A101" s="147">
        <v>100</v>
      </c>
      <c r="B101" s="151" t="s">
        <v>54</v>
      </c>
      <c r="C101" s="150">
        <v>100</v>
      </c>
      <c r="D101" s="150" t="s">
        <v>160</v>
      </c>
    </row>
    <row r="102" spans="1:4" x14ac:dyDescent="0.2">
      <c r="A102" s="147">
        <v>101</v>
      </c>
      <c r="B102" s="151" t="s">
        <v>55</v>
      </c>
      <c r="C102" s="150">
        <v>101</v>
      </c>
      <c r="D102" s="150" t="s">
        <v>160</v>
      </c>
    </row>
    <row r="103" spans="1:4" x14ac:dyDescent="0.2">
      <c r="A103" s="147">
        <v>102</v>
      </c>
      <c r="B103" s="151" t="s">
        <v>56</v>
      </c>
      <c r="C103" s="150">
        <v>102</v>
      </c>
      <c r="D103" s="150" t="s">
        <v>160</v>
      </c>
    </row>
    <row r="104" spans="1:4" x14ac:dyDescent="0.2">
      <c r="A104" s="147">
        <v>103</v>
      </c>
      <c r="B104" s="151" t="s">
        <v>57</v>
      </c>
      <c r="C104" s="150">
        <v>103</v>
      </c>
      <c r="D104" s="150" t="s">
        <v>160</v>
      </c>
    </row>
    <row r="105" spans="1:4" x14ac:dyDescent="0.2">
      <c r="A105" s="147">
        <v>104</v>
      </c>
      <c r="B105" s="151" t="s">
        <v>58</v>
      </c>
      <c r="C105" s="150">
        <v>104</v>
      </c>
      <c r="D105" s="150" t="s">
        <v>160</v>
      </c>
    </row>
    <row r="106" spans="1:4" x14ac:dyDescent="0.2">
      <c r="A106" s="147">
        <v>105</v>
      </c>
      <c r="B106" s="151" t="s">
        <v>58</v>
      </c>
      <c r="C106" s="150">
        <v>105</v>
      </c>
      <c r="D106" s="150" t="s">
        <v>160</v>
      </c>
    </row>
    <row r="107" spans="1:4" x14ac:dyDescent="0.2">
      <c r="A107" s="147">
        <v>106</v>
      </c>
      <c r="B107" s="151" t="s">
        <v>58</v>
      </c>
      <c r="C107" s="150">
        <v>106</v>
      </c>
      <c r="D107" s="150" t="s">
        <v>160</v>
      </c>
    </row>
    <row r="108" spans="1:4" x14ac:dyDescent="0.2">
      <c r="A108" s="147">
        <v>107</v>
      </c>
      <c r="B108" s="151" t="s">
        <v>58</v>
      </c>
      <c r="C108" s="150">
        <v>107</v>
      </c>
      <c r="D108" s="150" t="s">
        <v>160</v>
      </c>
    </row>
    <row r="109" spans="1:4" x14ac:dyDescent="0.2">
      <c r="A109" s="147">
        <v>108</v>
      </c>
      <c r="B109" s="151" t="s">
        <v>58</v>
      </c>
      <c r="C109" s="150">
        <v>108</v>
      </c>
      <c r="D109" s="150" t="s">
        <v>160</v>
      </c>
    </row>
    <row r="110" spans="1:4" x14ac:dyDescent="0.2">
      <c r="A110" s="147">
        <v>109</v>
      </c>
      <c r="B110" s="151" t="s">
        <v>58</v>
      </c>
      <c r="C110" s="150">
        <v>109</v>
      </c>
      <c r="D110" s="150" t="s">
        <v>160</v>
      </c>
    </row>
    <row r="111" spans="1:4" x14ac:dyDescent="0.2">
      <c r="A111" s="147">
        <v>110</v>
      </c>
      <c r="B111" s="151" t="s">
        <v>58</v>
      </c>
      <c r="C111" s="150">
        <v>110</v>
      </c>
      <c r="D111" s="150" t="s">
        <v>160</v>
      </c>
    </row>
    <row r="112" spans="1:4" x14ac:dyDescent="0.2">
      <c r="A112" s="147">
        <v>111</v>
      </c>
      <c r="B112" s="151" t="s">
        <v>58</v>
      </c>
      <c r="C112" s="150">
        <v>111</v>
      </c>
      <c r="D112" s="150" t="s">
        <v>160</v>
      </c>
    </row>
    <row r="113" spans="1:4" x14ac:dyDescent="0.2">
      <c r="A113" s="147">
        <v>112</v>
      </c>
      <c r="B113" s="151" t="s">
        <v>59</v>
      </c>
      <c r="C113" s="150">
        <v>112</v>
      </c>
      <c r="D113" s="150" t="s">
        <v>161</v>
      </c>
    </row>
    <row r="114" spans="1:4" x14ac:dyDescent="0.2">
      <c r="A114" s="147">
        <v>113</v>
      </c>
      <c r="B114" s="151" t="s">
        <v>60</v>
      </c>
      <c r="C114" s="150">
        <v>113</v>
      </c>
      <c r="D114" s="150" t="s">
        <v>161</v>
      </c>
    </row>
    <row r="115" spans="1:4" x14ac:dyDescent="0.2">
      <c r="A115" s="147">
        <v>114</v>
      </c>
      <c r="B115" s="151" t="s">
        <v>61</v>
      </c>
      <c r="C115" s="150">
        <v>114</v>
      </c>
      <c r="D115" s="150" t="s">
        <v>161</v>
      </c>
    </row>
    <row r="116" spans="1:4" x14ac:dyDescent="0.2">
      <c r="A116" s="147">
        <v>115</v>
      </c>
      <c r="B116" s="151" t="s">
        <v>62</v>
      </c>
      <c r="C116" s="150">
        <v>115</v>
      </c>
      <c r="D116" s="150" t="s">
        <v>161</v>
      </c>
    </row>
    <row r="117" spans="1:4" x14ac:dyDescent="0.2">
      <c r="A117" s="147">
        <v>116</v>
      </c>
      <c r="B117" s="151" t="s">
        <v>63</v>
      </c>
      <c r="C117" s="150">
        <v>116</v>
      </c>
      <c r="D117" s="150" t="s">
        <v>161</v>
      </c>
    </row>
    <row r="118" spans="1:4" x14ac:dyDescent="0.2">
      <c r="A118" s="147">
        <v>117</v>
      </c>
      <c r="B118" s="151" t="s">
        <v>64</v>
      </c>
      <c r="C118" s="150">
        <v>117</v>
      </c>
      <c r="D118" s="150" t="s">
        <v>161</v>
      </c>
    </row>
    <row r="119" spans="1:4" x14ac:dyDescent="0.2">
      <c r="A119" s="147">
        <v>118</v>
      </c>
      <c r="B119" s="151" t="s">
        <v>64</v>
      </c>
      <c r="C119" s="150">
        <v>118</v>
      </c>
      <c r="D119" s="150" t="s">
        <v>161</v>
      </c>
    </row>
    <row r="120" spans="1:4" x14ac:dyDescent="0.2">
      <c r="A120" s="147">
        <v>119</v>
      </c>
      <c r="B120" s="151" t="s">
        <v>64</v>
      </c>
      <c r="C120" s="150">
        <v>119</v>
      </c>
      <c r="D120" s="150" t="s">
        <v>161</v>
      </c>
    </row>
    <row r="121" spans="1:4" x14ac:dyDescent="0.2">
      <c r="A121" s="147">
        <v>120</v>
      </c>
      <c r="B121" s="151" t="s">
        <v>64</v>
      </c>
      <c r="C121" s="150">
        <v>120</v>
      </c>
      <c r="D121" s="150" t="s">
        <v>161</v>
      </c>
    </row>
    <row r="122" spans="1:4" x14ac:dyDescent="0.2">
      <c r="A122" s="147">
        <v>121</v>
      </c>
      <c r="B122" s="151" t="s">
        <v>64</v>
      </c>
      <c r="C122" s="150">
        <v>121</v>
      </c>
      <c r="D122" s="150" t="s">
        <v>161</v>
      </c>
    </row>
    <row r="123" spans="1:4" x14ac:dyDescent="0.2">
      <c r="A123" s="147">
        <v>122</v>
      </c>
      <c r="B123" s="151" t="s">
        <v>64</v>
      </c>
      <c r="C123" s="150">
        <v>122</v>
      </c>
      <c r="D123" s="150" t="s">
        <v>161</v>
      </c>
    </row>
    <row r="124" spans="1:4" x14ac:dyDescent="0.2">
      <c r="A124" s="147">
        <v>123</v>
      </c>
      <c r="B124" s="151" t="s">
        <v>64</v>
      </c>
      <c r="C124" s="150">
        <v>123</v>
      </c>
      <c r="D124" s="150" t="s">
        <v>161</v>
      </c>
    </row>
    <row r="125" spans="1:4" x14ac:dyDescent="0.2">
      <c r="A125" s="147">
        <v>124</v>
      </c>
      <c r="B125" s="151" t="s">
        <v>64</v>
      </c>
      <c r="C125" s="150">
        <v>124</v>
      </c>
      <c r="D125" s="150" t="s">
        <v>161</v>
      </c>
    </row>
    <row r="126" spans="1:4" x14ac:dyDescent="0.2">
      <c r="A126" s="147">
        <v>125</v>
      </c>
      <c r="B126" s="151" t="s">
        <v>65</v>
      </c>
      <c r="C126" s="150">
        <v>125</v>
      </c>
      <c r="D126" s="150" t="s">
        <v>162</v>
      </c>
    </row>
    <row r="127" spans="1:4" x14ac:dyDescent="0.2">
      <c r="A127" s="147">
        <v>126</v>
      </c>
      <c r="B127" s="151" t="s">
        <v>66</v>
      </c>
      <c r="C127" s="150">
        <v>126</v>
      </c>
      <c r="D127" s="150" t="s">
        <v>162</v>
      </c>
    </row>
    <row r="128" spans="1:4" x14ac:dyDescent="0.2">
      <c r="A128" s="147">
        <v>127</v>
      </c>
      <c r="B128" s="151" t="s">
        <v>67</v>
      </c>
      <c r="C128" s="150">
        <v>127</v>
      </c>
      <c r="D128" s="150" t="s">
        <v>162</v>
      </c>
    </row>
    <row r="129" spans="1:4" x14ac:dyDescent="0.2">
      <c r="A129" s="147">
        <v>128</v>
      </c>
      <c r="B129" s="151" t="s">
        <v>68</v>
      </c>
      <c r="C129" s="150">
        <v>128</v>
      </c>
      <c r="D129" s="150" t="s">
        <v>162</v>
      </c>
    </row>
    <row r="130" spans="1:4" x14ac:dyDescent="0.2">
      <c r="A130" s="147">
        <v>129</v>
      </c>
      <c r="B130" s="151" t="s">
        <v>68</v>
      </c>
      <c r="C130" s="150">
        <v>129</v>
      </c>
      <c r="D130" s="150" t="s">
        <v>162</v>
      </c>
    </row>
    <row r="131" spans="1:4" x14ac:dyDescent="0.2">
      <c r="A131" s="147">
        <v>130</v>
      </c>
      <c r="B131" s="151" t="s">
        <v>68</v>
      </c>
      <c r="C131" s="150">
        <v>130</v>
      </c>
      <c r="D131" s="150" t="s">
        <v>162</v>
      </c>
    </row>
    <row r="132" spans="1:4" x14ac:dyDescent="0.2">
      <c r="A132" s="147">
        <v>131</v>
      </c>
      <c r="B132" s="151" t="s">
        <v>68</v>
      </c>
      <c r="C132" s="150">
        <v>131</v>
      </c>
      <c r="D132" s="150" t="s">
        <v>162</v>
      </c>
    </row>
    <row r="133" spans="1:4" x14ac:dyDescent="0.2">
      <c r="A133" s="147">
        <v>132</v>
      </c>
      <c r="B133" s="151" t="s">
        <v>68</v>
      </c>
      <c r="C133" s="150">
        <v>132</v>
      </c>
      <c r="D133" s="150" t="s">
        <v>162</v>
      </c>
    </row>
    <row r="134" spans="1:4" x14ac:dyDescent="0.2">
      <c r="A134" s="147">
        <v>133</v>
      </c>
      <c r="B134" s="151" t="s">
        <v>68</v>
      </c>
      <c r="C134" s="150">
        <v>133</v>
      </c>
      <c r="D134" s="150" t="s">
        <v>162</v>
      </c>
    </row>
    <row r="135" spans="1:4" x14ac:dyDescent="0.2">
      <c r="A135" s="147">
        <v>134</v>
      </c>
      <c r="B135" s="151" t="s">
        <v>68</v>
      </c>
      <c r="C135" s="150">
        <v>134</v>
      </c>
      <c r="D135" s="150" t="s">
        <v>162</v>
      </c>
    </row>
    <row r="136" spans="1:4" x14ac:dyDescent="0.2">
      <c r="A136" s="147">
        <v>135</v>
      </c>
      <c r="B136" s="151" t="s">
        <v>68</v>
      </c>
      <c r="C136" s="150">
        <v>135</v>
      </c>
      <c r="D136" s="150" t="s">
        <v>162</v>
      </c>
    </row>
    <row r="137" spans="1:4" x14ac:dyDescent="0.2">
      <c r="A137" s="147">
        <v>136</v>
      </c>
      <c r="B137" s="151" t="s">
        <v>69</v>
      </c>
      <c r="C137" s="150">
        <v>136</v>
      </c>
      <c r="D137" s="150" t="s">
        <v>163</v>
      </c>
    </row>
    <row r="138" spans="1:4" x14ac:dyDescent="0.2">
      <c r="A138" s="147">
        <v>137</v>
      </c>
      <c r="B138" s="151" t="s">
        <v>70</v>
      </c>
      <c r="C138" s="150">
        <v>137</v>
      </c>
      <c r="D138" s="150" t="s">
        <v>163</v>
      </c>
    </row>
    <row r="139" spans="1:4" x14ac:dyDescent="0.2">
      <c r="A139" s="147">
        <v>138</v>
      </c>
      <c r="B139" s="151" t="s">
        <v>71</v>
      </c>
      <c r="C139" s="150">
        <v>138</v>
      </c>
      <c r="D139" s="150" t="s">
        <v>163</v>
      </c>
    </row>
    <row r="140" spans="1:4" x14ac:dyDescent="0.2">
      <c r="A140" s="147">
        <v>139</v>
      </c>
      <c r="B140" s="151" t="s">
        <v>72</v>
      </c>
      <c r="C140" s="150">
        <v>139</v>
      </c>
      <c r="D140" s="150" t="s">
        <v>163</v>
      </c>
    </row>
    <row r="141" spans="1:4" x14ac:dyDescent="0.2">
      <c r="A141" s="147">
        <v>140</v>
      </c>
      <c r="B141" s="151" t="s">
        <v>72</v>
      </c>
      <c r="C141" s="150">
        <v>140</v>
      </c>
      <c r="D141" s="150" t="s">
        <v>163</v>
      </c>
    </row>
    <row r="142" spans="1:4" x14ac:dyDescent="0.2">
      <c r="A142" s="147">
        <v>141</v>
      </c>
      <c r="B142" s="151" t="s">
        <v>72</v>
      </c>
      <c r="C142" s="150">
        <v>141</v>
      </c>
      <c r="D142" s="150" t="s">
        <v>163</v>
      </c>
    </row>
    <row r="143" spans="1:4" x14ac:dyDescent="0.2">
      <c r="A143" s="147">
        <v>142</v>
      </c>
      <c r="B143" s="151" t="s">
        <v>72</v>
      </c>
      <c r="C143" s="150">
        <v>142</v>
      </c>
      <c r="D143" s="150" t="s">
        <v>163</v>
      </c>
    </row>
    <row r="144" spans="1:4" x14ac:dyDescent="0.2">
      <c r="A144" s="147">
        <v>143</v>
      </c>
      <c r="B144" s="151" t="s">
        <v>72</v>
      </c>
      <c r="C144" s="150">
        <v>143</v>
      </c>
      <c r="D144" s="150" t="s">
        <v>163</v>
      </c>
    </row>
    <row r="145" spans="1:4" x14ac:dyDescent="0.2">
      <c r="A145" s="147">
        <v>144</v>
      </c>
      <c r="B145" s="151" t="s">
        <v>72</v>
      </c>
      <c r="C145" s="150">
        <v>144</v>
      </c>
      <c r="D145" s="150" t="s">
        <v>163</v>
      </c>
    </row>
    <row r="146" spans="1:4" x14ac:dyDescent="0.2">
      <c r="A146" s="147">
        <v>145</v>
      </c>
      <c r="B146" s="151" t="s">
        <v>72</v>
      </c>
      <c r="C146" s="150">
        <v>145</v>
      </c>
      <c r="D146" s="150" t="s">
        <v>163</v>
      </c>
    </row>
    <row r="147" spans="1:4" x14ac:dyDescent="0.2">
      <c r="A147" s="147">
        <v>146</v>
      </c>
      <c r="B147" s="151" t="s">
        <v>72</v>
      </c>
      <c r="C147" s="150">
        <v>146</v>
      </c>
      <c r="D147" s="150" t="s">
        <v>163</v>
      </c>
    </row>
    <row r="148" spans="1:4" x14ac:dyDescent="0.2">
      <c r="A148" s="147">
        <v>147</v>
      </c>
      <c r="B148" s="147" t="s">
        <v>73</v>
      </c>
      <c r="C148" s="150">
        <v>147</v>
      </c>
      <c r="D148" s="150" t="s">
        <v>164</v>
      </c>
    </row>
    <row r="149" spans="1:4" x14ac:dyDescent="0.2">
      <c r="A149" s="147">
        <v>148</v>
      </c>
      <c r="B149" s="147" t="s">
        <v>73</v>
      </c>
      <c r="C149" s="150">
        <v>148</v>
      </c>
      <c r="D149" s="150" t="s">
        <v>164</v>
      </c>
    </row>
    <row r="150" spans="1:4" x14ac:dyDescent="0.2">
      <c r="A150" s="147">
        <v>149</v>
      </c>
      <c r="B150" s="147" t="s">
        <v>73</v>
      </c>
      <c r="C150" s="150">
        <v>149</v>
      </c>
      <c r="D150" s="150" t="s">
        <v>164</v>
      </c>
    </row>
    <row r="151" spans="1:4" x14ac:dyDescent="0.2">
      <c r="A151" s="147">
        <v>150</v>
      </c>
      <c r="B151" s="147" t="s">
        <v>73</v>
      </c>
      <c r="C151" s="150">
        <v>150</v>
      </c>
      <c r="D151" s="150" t="s">
        <v>164</v>
      </c>
    </row>
    <row r="152" spans="1:4" x14ac:dyDescent="0.2">
      <c r="A152" s="147">
        <v>151</v>
      </c>
      <c r="B152" s="147" t="s">
        <v>73</v>
      </c>
      <c r="C152" s="150">
        <v>151</v>
      </c>
      <c r="D152" s="150" t="s">
        <v>164</v>
      </c>
    </row>
    <row r="153" spans="1:4" x14ac:dyDescent="0.2">
      <c r="A153" s="147">
        <v>152</v>
      </c>
      <c r="B153" s="147" t="s">
        <v>73</v>
      </c>
      <c r="C153" s="150">
        <v>152</v>
      </c>
      <c r="D153" s="150" t="s">
        <v>164</v>
      </c>
    </row>
    <row r="154" spans="1:4" x14ac:dyDescent="0.2">
      <c r="A154" s="147">
        <v>153</v>
      </c>
      <c r="B154" s="147" t="s">
        <v>73</v>
      </c>
      <c r="C154" s="150">
        <v>153</v>
      </c>
      <c r="D154" s="150" t="s">
        <v>164</v>
      </c>
    </row>
    <row r="155" spans="1:4" x14ac:dyDescent="0.2">
      <c r="A155" s="147">
        <v>154</v>
      </c>
      <c r="B155" s="147" t="s">
        <v>73</v>
      </c>
      <c r="C155" s="150">
        <v>154</v>
      </c>
      <c r="D155" s="150" t="s">
        <v>164</v>
      </c>
    </row>
  </sheetData>
  <sheetProtection algorithmName="SHA-512" hashValue="xCGK7ghNR2NayWHCZEX15yxMaIxePAje8bai76skaX9gxHdt4KySM5xL4SafYx4FTuvR405XK66p+5z82C5NsQ==" saltValue="CP5lOt1zAcEx0lJ/juh+Pg==" spinCount="100000" sheet="1" objects="1" scenarios="1" selectLockedCells="1"/>
  <pageMargins left="0.75" right="0.75" top="1" bottom="1" header="0.5" footer="0.5"/>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7"/>
  <sheetViews>
    <sheetView workbookViewId="0">
      <selection activeCell="J15" sqref="J15"/>
    </sheetView>
  </sheetViews>
  <sheetFormatPr defaultRowHeight="15" x14ac:dyDescent="0.25"/>
  <cols>
    <col min="1" max="1" width="33.5703125" style="849" bestFit="1" customWidth="1"/>
    <col min="2" max="5" width="11.140625" style="849" bestFit="1" customWidth="1"/>
    <col min="6" max="16384" width="9.140625" style="849"/>
  </cols>
  <sheetData>
    <row r="1" spans="1:5" x14ac:dyDescent="0.25">
      <c r="A1"/>
      <c r="B1"/>
      <c r="C1"/>
      <c r="D1"/>
      <c r="E1"/>
    </row>
    <row r="2" spans="1:5" x14ac:dyDescent="0.25">
      <c r="A2"/>
      <c r="B2"/>
      <c r="C2"/>
      <c r="D2"/>
      <c r="E2"/>
    </row>
    <row r="3" spans="1:5" x14ac:dyDescent="0.25">
      <c r="A3"/>
      <c r="B3"/>
      <c r="C3"/>
      <c r="D3"/>
      <c r="E3"/>
    </row>
    <row r="4" spans="1:5" ht="24.75" customHeight="1" x14ac:dyDescent="0.25">
      <c r="A4"/>
      <c r="B4"/>
      <c r="C4"/>
      <c r="D4"/>
      <c r="E4"/>
    </row>
    <row r="5" spans="1:5" x14ac:dyDescent="0.25">
      <c r="A5"/>
      <c r="B5"/>
      <c r="C5"/>
      <c r="D5"/>
      <c r="E5"/>
    </row>
    <row r="6" spans="1:5" x14ac:dyDescent="0.25">
      <c r="A6"/>
      <c r="B6"/>
      <c r="C6"/>
      <c r="D6"/>
      <c r="E6"/>
    </row>
    <row r="7" spans="1:5" x14ac:dyDescent="0.25">
      <c r="A7"/>
      <c r="B7"/>
      <c r="C7"/>
      <c r="D7"/>
      <c r="E7"/>
    </row>
    <row r="8" spans="1:5" x14ac:dyDescent="0.25">
      <c r="A8"/>
      <c r="B8"/>
      <c r="C8"/>
      <c r="D8"/>
      <c r="E8"/>
    </row>
    <row r="9" spans="1:5" x14ac:dyDescent="0.25">
      <c r="A9"/>
      <c r="B9"/>
      <c r="C9"/>
      <c r="D9"/>
      <c r="E9"/>
    </row>
    <row r="10" spans="1:5" x14ac:dyDescent="0.25">
      <c r="A10"/>
      <c r="B10"/>
      <c r="C10"/>
      <c r="D10"/>
      <c r="E10"/>
    </row>
    <row r="11" spans="1:5" x14ac:dyDescent="0.25">
      <c r="A11"/>
      <c r="B11"/>
      <c r="C11"/>
      <c r="D11"/>
      <c r="E11"/>
    </row>
    <row r="12" spans="1:5" x14ac:dyDescent="0.25">
      <c r="A12"/>
      <c r="B12"/>
      <c r="C12"/>
      <c r="D12"/>
      <c r="E12"/>
    </row>
    <row r="13" spans="1:5" x14ac:dyDescent="0.25">
      <c r="A13"/>
      <c r="B13"/>
      <c r="C13"/>
      <c r="D13"/>
      <c r="E13"/>
    </row>
    <row r="14" spans="1:5" x14ac:dyDescent="0.25">
      <c r="A14"/>
      <c r="B14"/>
      <c r="C14"/>
      <c r="D14"/>
      <c r="E14"/>
    </row>
    <row r="15" spans="1:5" x14ac:dyDescent="0.25">
      <c r="A15"/>
      <c r="B15"/>
      <c r="C15"/>
      <c r="D15"/>
      <c r="E15"/>
    </row>
    <row r="16" spans="1:5" x14ac:dyDescent="0.25">
      <c r="A16"/>
      <c r="B16"/>
      <c r="C16"/>
      <c r="D16"/>
      <c r="E16"/>
    </row>
    <row r="17" spans="1:5" x14ac:dyDescent="0.25">
      <c r="A17"/>
      <c r="B17"/>
      <c r="C17"/>
      <c r="D17"/>
      <c r="E1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Q23"/>
  <sheetViews>
    <sheetView showGridLines="0" topLeftCell="A4" zoomScaleNormal="100" workbookViewId="0">
      <selection activeCell="L8" sqref="L8"/>
    </sheetView>
  </sheetViews>
  <sheetFormatPr defaultRowHeight="15" x14ac:dyDescent="0.25"/>
  <cols>
    <col min="1" max="1" width="3" style="209" customWidth="1"/>
    <col min="2" max="2" width="3.140625" style="209" customWidth="1"/>
    <col min="3" max="3" width="3.7109375" style="209" customWidth="1"/>
    <col min="4" max="4" width="18" style="209" customWidth="1"/>
    <col min="5" max="5" width="10.85546875" style="209" customWidth="1"/>
    <col min="6" max="6" width="0.7109375" style="209" customWidth="1"/>
    <col min="7" max="7" width="15" style="219" customWidth="1"/>
    <col min="8" max="8" width="1" style="209" customWidth="1"/>
    <col min="9" max="13" width="19.7109375" style="209" customWidth="1"/>
    <col min="14" max="14" width="23" style="209" customWidth="1"/>
    <col min="15" max="15" width="20.7109375" style="209" customWidth="1"/>
    <col min="16" max="16" width="14.85546875" style="209" customWidth="1"/>
    <col min="17" max="17" width="4.28515625" style="209" customWidth="1"/>
    <col min="18" max="18" width="20.42578125" style="209" customWidth="1"/>
    <col min="19" max="16384" width="9.140625" style="209"/>
  </cols>
  <sheetData>
    <row r="2" spans="1:17" ht="24" customHeight="1" thickBot="1" x14ac:dyDescent="0.3">
      <c r="B2" s="238"/>
      <c r="C2" s="238"/>
      <c r="D2" s="238"/>
      <c r="E2" s="238"/>
      <c r="F2" s="238"/>
      <c r="G2" s="266"/>
      <c r="H2" s="238"/>
      <c r="I2" s="238"/>
      <c r="J2" s="238"/>
      <c r="K2" s="238"/>
      <c r="L2" s="238"/>
      <c r="M2" s="238"/>
      <c r="N2" s="238"/>
      <c r="O2" s="238"/>
      <c r="P2" s="238"/>
      <c r="Q2" s="238"/>
    </row>
    <row r="3" spans="1:17" ht="24" customHeight="1" x14ac:dyDescent="0.25">
      <c r="B3" s="238"/>
      <c r="C3" s="238"/>
      <c r="D3" s="1020" t="s">
        <v>191</v>
      </c>
      <c r="E3" s="1021"/>
      <c r="F3" s="238"/>
      <c r="G3" s="266"/>
      <c r="H3" s="238"/>
      <c r="I3" s="238"/>
      <c r="J3" s="238"/>
      <c r="K3" s="238"/>
      <c r="L3" s="238"/>
      <c r="M3" s="238"/>
      <c r="N3" s="238"/>
      <c r="O3" s="238"/>
      <c r="P3" s="238"/>
      <c r="Q3" s="238"/>
    </row>
    <row r="4" spans="1:17" ht="32.25" customHeight="1" x14ac:dyDescent="0.25">
      <c r="A4" s="238"/>
      <c r="D4" s="1016" t="s">
        <v>192</v>
      </c>
      <c r="E4" s="1017"/>
      <c r="F4" s="238"/>
      <c r="G4" s="266"/>
      <c r="H4" s="238"/>
      <c r="I4" s="238"/>
      <c r="J4" s="238"/>
      <c r="K4" s="238"/>
      <c r="L4" s="238"/>
      <c r="M4" s="238"/>
      <c r="N4" s="238"/>
      <c r="O4" s="238"/>
      <c r="P4" s="238"/>
      <c r="Q4" s="238"/>
    </row>
    <row r="5" spans="1:17" ht="15.75" thickBot="1" x14ac:dyDescent="0.3">
      <c r="D5" s="1018" t="s">
        <v>229</v>
      </c>
      <c r="E5" s="1019"/>
    </row>
    <row r="7" spans="1:17" ht="18" x14ac:dyDescent="0.25">
      <c r="C7" s="412"/>
      <c r="D7" s="413" t="s">
        <v>682</v>
      </c>
    </row>
    <row r="8" spans="1:17" ht="15.75" x14ac:dyDescent="0.25">
      <c r="C8" s="412"/>
      <c r="D8" s="414" t="s">
        <v>683</v>
      </c>
    </row>
    <row r="9" spans="1:17" ht="15.75" x14ac:dyDescent="0.25">
      <c r="B9" s="414"/>
      <c r="C9" s="412"/>
    </row>
    <row r="10" spans="1:17" ht="18" x14ac:dyDescent="0.25">
      <c r="C10" s="415"/>
      <c r="D10" s="413" t="s">
        <v>684</v>
      </c>
      <c r="E10" s="416"/>
      <c r="F10" s="415"/>
      <c r="G10" s="417"/>
      <c r="H10" s="415"/>
      <c r="I10" s="418"/>
      <c r="J10" s="418"/>
      <c r="K10" s="418"/>
      <c r="L10" s="418"/>
      <c r="M10" s="418"/>
      <c r="N10" s="418"/>
      <c r="O10" s="418"/>
      <c r="P10" s="419"/>
      <c r="Q10" s="419"/>
    </row>
    <row r="11" spans="1:17" ht="15.75" thickBot="1" x14ac:dyDescent="0.3">
      <c r="B11" s="420"/>
      <c r="C11" s="421"/>
      <c r="D11" s="421"/>
      <c r="E11" s="421"/>
      <c r="F11" s="419"/>
      <c r="G11" s="422"/>
      <c r="H11" s="419"/>
      <c r="I11" s="423"/>
      <c r="J11" s="423"/>
      <c r="K11" s="423"/>
      <c r="L11" s="423"/>
      <c r="M11" s="423"/>
      <c r="N11" s="423"/>
      <c r="O11" s="423"/>
      <c r="P11" s="419"/>
      <c r="Q11" s="424"/>
    </row>
    <row r="12" spans="1:17" ht="50.25" customHeight="1" thickTop="1" thickBot="1" x14ac:dyDescent="0.3">
      <c r="C12" s="1022" t="s">
        <v>685</v>
      </c>
      <c r="D12" s="1023"/>
      <c r="E12" s="1024"/>
      <c r="F12" s="425"/>
      <c r="G12" s="1025" t="s">
        <v>686</v>
      </c>
      <c r="H12" s="1008"/>
      <c r="I12" s="1008"/>
      <c r="J12" s="1009"/>
      <c r="K12" s="1007" t="s">
        <v>687</v>
      </c>
      <c r="L12" s="1008"/>
      <c r="M12" s="1009"/>
      <c r="N12" s="426" t="s">
        <v>688</v>
      </c>
      <c r="O12" s="426" t="s">
        <v>689</v>
      </c>
      <c r="P12" s="419"/>
    </row>
    <row r="13" spans="1:17" ht="42.75" customHeight="1" thickTop="1" thickBot="1" x14ac:dyDescent="0.3">
      <c r="C13" s="1010"/>
      <c r="D13" s="1011"/>
      <c r="E13" s="1012"/>
      <c r="F13" s="427"/>
      <c r="G13" s="1013"/>
      <c r="H13" s="1014"/>
      <c r="I13" s="1014"/>
      <c r="J13" s="1015"/>
      <c r="K13" s="1013"/>
      <c r="L13" s="1014"/>
      <c r="M13" s="1015"/>
      <c r="N13" s="428"/>
      <c r="O13" s="429"/>
      <c r="P13" s="419"/>
    </row>
    <row r="14" spans="1:17" ht="42.75" customHeight="1" thickTop="1" thickBot="1" x14ac:dyDescent="0.3">
      <c r="C14" s="1010"/>
      <c r="D14" s="1011"/>
      <c r="E14" s="1012"/>
      <c r="F14" s="427"/>
      <c r="G14" s="1013"/>
      <c r="H14" s="1014"/>
      <c r="I14" s="1014"/>
      <c r="J14" s="1015"/>
      <c r="K14" s="1013"/>
      <c r="L14" s="1014"/>
      <c r="M14" s="1015"/>
      <c r="N14" s="428"/>
      <c r="O14" s="429"/>
      <c r="P14" s="419"/>
    </row>
    <row r="15" spans="1:17" ht="42.75" customHeight="1" thickTop="1" thickBot="1" x14ac:dyDescent="0.3">
      <c r="C15" s="1010"/>
      <c r="D15" s="1011"/>
      <c r="E15" s="1012"/>
      <c r="F15" s="427"/>
      <c r="G15" s="1013"/>
      <c r="H15" s="1014"/>
      <c r="I15" s="1014"/>
      <c r="J15" s="1015"/>
      <c r="K15" s="1013"/>
      <c r="L15" s="1014"/>
      <c r="M15" s="1015"/>
      <c r="N15" s="428"/>
      <c r="O15" s="429"/>
      <c r="P15" s="419"/>
    </row>
    <row r="16" spans="1:17" ht="42.75" customHeight="1" thickTop="1" thickBot="1" x14ac:dyDescent="0.3">
      <c r="C16" s="1010"/>
      <c r="D16" s="1011"/>
      <c r="E16" s="1012"/>
      <c r="F16" s="427"/>
      <c r="G16" s="1013"/>
      <c r="H16" s="1014"/>
      <c r="I16" s="1014"/>
      <c r="J16" s="1015"/>
      <c r="K16" s="1013"/>
      <c r="L16" s="1014"/>
      <c r="M16" s="1015"/>
      <c r="N16" s="428"/>
      <c r="O16" s="429"/>
      <c r="P16" s="419"/>
    </row>
    <row r="17" spans="3:16" ht="42.75" customHeight="1" thickTop="1" thickBot="1" x14ac:dyDescent="0.3">
      <c r="C17" s="1010"/>
      <c r="D17" s="1011"/>
      <c r="E17" s="1012"/>
      <c r="F17" s="427"/>
      <c r="G17" s="1013"/>
      <c r="H17" s="1014"/>
      <c r="I17" s="1014"/>
      <c r="J17" s="1015"/>
      <c r="K17" s="1013"/>
      <c r="L17" s="1014"/>
      <c r="M17" s="1015"/>
      <c r="N17" s="428"/>
      <c r="O17" s="429"/>
      <c r="P17" s="419"/>
    </row>
    <row r="18" spans="3:16" ht="42.75" customHeight="1" thickTop="1" thickBot="1" x14ac:dyDescent="0.3">
      <c r="C18" s="1010"/>
      <c r="D18" s="1011"/>
      <c r="E18" s="1012"/>
      <c r="F18" s="427"/>
      <c r="G18" s="1013"/>
      <c r="H18" s="1014"/>
      <c r="I18" s="1014"/>
      <c r="J18" s="1015"/>
      <c r="K18" s="1013"/>
      <c r="L18" s="1014"/>
      <c r="M18" s="1015"/>
      <c r="N18" s="428"/>
      <c r="O18" s="429"/>
      <c r="P18" s="419"/>
    </row>
    <row r="19" spans="3:16" ht="42.75" customHeight="1" thickTop="1" thickBot="1" x14ac:dyDescent="0.3">
      <c r="C19" s="1010"/>
      <c r="D19" s="1011"/>
      <c r="E19" s="1012"/>
      <c r="F19" s="427"/>
      <c r="G19" s="1013"/>
      <c r="H19" s="1014"/>
      <c r="I19" s="1014"/>
      <c r="J19" s="1015"/>
      <c r="K19" s="1013"/>
      <c r="L19" s="1014"/>
      <c r="M19" s="1015"/>
      <c r="N19" s="428"/>
      <c r="O19" s="429"/>
      <c r="P19" s="419"/>
    </row>
    <row r="20" spans="3:16" ht="42.75" customHeight="1" thickTop="1" thickBot="1" x14ac:dyDescent="0.3">
      <c r="C20" s="1010"/>
      <c r="D20" s="1011"/>
      <c r="E20" s="1012"/>
      <c r="F20" s="430"/>
      <c r="G20" s="1013"/>
      <c r="H20" s="1014"/>
      <c r="I20" s="1014"/>
      <c r="J20" s="1015"/>
      <c r="K20" s="1013"/>
      <c r="L20" s="1014"/>
      <c r="M20" s="1015"/>
      <c r="N20" s="428"/>
      <c r="O20" s="431"/>
      <c r="P20" s="419"/>
    </row>
    <row r="21" spans="3:16" ht="15.75" thickTop="1" x14ac:dyDescent="0.25"/>
    <row r="23" spans="3:16" x14ac:dyDescent="0.25">
      <c r="G23" s="209"/>
      <c r="H23" s="219"/>
    </row>
  </sheetData>
  <mergeCells count="30">
    <mergeCell ref="D4:E4"/>
    <mergeCell ref="D5:E5"/>
    <mergeCell ref="D3:E3"/>
    <mergeCell ref="C20:E20"/>
    <mergeCell ref="G20:J20"/>
    <mergeCell ref="C16:E16"/>
    <mergeCell ref="G16:J16"/>
    <mergeCell ref="C12:E12"/>
    <mergeCell ref="G12:J12"/>
    <mergeCell ref="C17:E17"/>
    <mergeCell ref="G17:J17"/>
    <mergeCell ref="K20:M20"/>
    <mergeCell ref="C18:E18"/>
    <mergeCell ref="G18:J18"/>
    <mergeCell ref="K18:M18"/>
    <mergeCell ref="C19:E19"/>
    <mergeCell ref="G19:J19"/>
    <mergeCell ref="K19:M19"/>
    <mergeCell ref="K17:M17"/>
    <mergeCell ref="C14:E14"/>
    <mergeCell ref="G14:J14"/>
    <mergeCell ref="K14:M14"/>
    <mergeCell ref="C15:E15"/>
    <mergeCell ref="G15:J15"/>
    <mergeCell ref="K15:M15"/>
    <mergeCell ref="K12:M12"/>
    <mergeCell ref="C13:E13"/>
    <mergeCell ref="G13:J13"/>
    <mergeCell ref="K13:M13"/>
    <mergeCell ref="K16:M16"/>
  </mergeCells>
  <hyperlinks>
    <hyperlink ref="D8" r:id="rId1"/>
  </hyperlinks>
  <pageMargins left="0.70866141732283472" right="0.70866141732283472" top="0.74803149606299213" bottom="0.74803149606299213" header="0.31496062992125984" footer="0.31496062992125984"/>
  <pageSetup paperSize="9" scale="65" orientation="landscape" horizontalDpi="300" verticalDpi="3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pageSetUpPr fitToPage="1"/>
  </sheetPr>
  <dimension ref="C1:X298"/>
  <sheetViews>
    <sheetView showGridLines="0" topLeftCell="A7" zoomScale="80" zoomScaleNormal="80" workbookViewId="0">
      <selection activeCell="G181" sqref="G181"/>
    </sheetView>
  </sheetViews>
  <sheetFormatPr defaultRowHeight="15" outlineLevelRow="1" outlineLevelCol="1" x14ac:dyDescent="0.25"/>
  <cols>
    <col min="1" max="1" width="1.7109375" style="209" customWidth="1"/>
    <col min="2" max="2" width="2.7109375" style="209" customWidth="1"/>
    <col min="3" max="3" width="20.7109375" style="209" hidden="1" customWidth="1" outlineLevel="1"/>
    <col min="4" max="4" width="8.5703125" style="219" hidden="1" customWidth="1" outlineLevel="1"/>
    <col min="5" max="5" width="10.42578125" style="219" hidden="1" customWidth="1" outlineLevel="1"/>
    <col min="6" max="6" width="8.28515625" style="219" hidden="1" customWidth="1" outlineLevel="1"/>
    <col min="7" max="7" width="11.140625" style="281" customWidth="1" collapsed="1"/>
    <col min="8" max="8" width="40.5703125" style="209" customWidth="1"/>
    <col min="9" max="9" width="5.42578125" style="366" customWidth="1"/>
    <col min="10" max="10" width="18" style="281" customWidth="1"/>
    <col min="11" max="11" width="4.140625" style="209" customWidth="1"/>
    <col min="12" max="12" width="18.140625" style="219" customWidth="1"/>
    <col min="13" max="19" width="20.28515625" style="219" customWidth="1"/>
    <col min="20" max="20" width="2.5703125" style="209" customWidth="1"/>
    <col min="21" max="21" width="5" style="209" customWidth="1"/>
    <col min="22" max="22" width="104.5703125" style="693" customWidth="1"/>
    <col min="23" max="23" width="9.140625" style="209" hidden="1" customWidth="1"/>
    <col min="24" max="24" width="45.5703125" style="209" hidden="1" customWidth="1"/>
    <col min="25" max="16384" width="9.140625" style="209"/>
  </cols>
  <sheetData>
    <row r="1" spans="3:24" hidden="1" x14ac:dyDescent="0.25"/>
    <row r="2" spans="3:24" hidden="1" x14ac:dyDescent="0.25"/>
    <row r="3" spans="3:24" hidden="1" x14ac:dyDescent="0.25"/>
    <row r="4" spans="3:24" hidden="1" x14ac:dyDescent="0.25">
      <c r="W4" s="209" t="s">
        <v>376</v>
      </c>
      <c r="X4" s="209" t="s">
        <v>619</v>
      </c>
    </row>
    <row r="5" spans="3:24" hidden="1" x14ac:dyDescent="0.25">
      <c r="W5" s="397">
        <v>11261</v>
      </c>
      <c r="X5" s="283" t="s">
        <v>175</v>
      </c>
    </row>
    <row r="6" spans="3:24" hidden="1" x14ac:dyDescent="0.25">
      <c r="W6" s="397">
        <v>11262</v>
      </c>
      <c r="X6" s="283" t="s">
        <v>176</v>
      </c>
    </row>
    <row r="7" spans="3:24" ht="15.75" thickBot="1" x14ac:dyDescent="0.3">
      <c r="G7" s="209"/>
      <c r="H7" s="219"/>
      <c r="W7" s="397">
        <v>11266</v>
      </c>
      <c r="X7" s="283" t="s">
        <v>179</v>
      </c>
    </row>
    <row r="8" spans="3:24" x14ac:dyDescent="0.25">
      <c r="G8" s="1030" t="s">
        <v>191</v>
      </c>
      <c r="H8" s="1031"/>
      <c r="W8" s="397">
        <v>11267</v>
      </c>
      <c r="X8" s="283" t="s">
        <v>180</v>
      </c>
    </row>
    <row r="9" spans="3:24" ht="15" customHeight="1" x14ac:dyDescent="0.25">
      <c r="G9" s="399" t="s">
        <v>628</v>
      </c>
      <c r="H9" s="398"/>
      <c r="W9" s="397">
        <v>11301</v>
      </c>
      <c r="X9" s="283" t="s">
        <v>181</v>
      </c>
    </row>
    <row r="10" spans="3:24" x14ac:dyDescent="0.25">
      <c r="G10" s="1028" t="s">
        <v>618</v>
      </c>
      <c r="H10" s="1029"/>
      <c r="W10" s="397">
        <v>11302</v>
      </c>
      <c r="X10" s="283" t="s">
        <v>182</v>
      </c>
    </row>
    <row r="11" spans="3:24" ht="15.75" thickBot="1" x14ac:dyDescent="0.3">
      <c r="G11" s="1032" t="s">
        <v>229</v>
      </c>
      <c r="H11" s="1033"/>
      <c r="L11" s="357"/>
      <c r="M11" s="357"/>
      <c r="N11" s="357"/>
      <c r="O11" s="357"/>
      <c r="P11" s="357"/>
      <c r="Q11" s="357"/>
      <c r="R11" s="357"/>
      <c r="S11" s="357"/>
      <c r="W11" s="397">
        <v>11320</v>
      </c>
      <c r="X11" s="283" t="s">
        <v>183</v>
      </c>
    </row>
    <row r="12" spans="3:24" x14ac:dyDescent="0.25">
      <c r="W12" s="397">
        <v>11321</v>
      </c>
      <c r="X12" s="283" t="s">
        <v>184</v>
      </c>
    </row>
    <row r="13" spans="3:24" s="924" customFormat="1" ht="38.25" x14ac:dyDescent="0.25">
      <c r="C13" s="282" t="s">
        <v>370</v>
      </c>
      <c r="D13" s="282" t="s">
        <v>371</v>
      </c>
      <c r="E13" s="282" t="s">
        <v>372</v>
      </c>
      <c r="F13" s="282" t="s">
        <v>373</v>
      </c>
      <c r="G13" s="282" t="s">
        <v>374</v>
      </c>
      <c r="H13" s="922" t="s">
        <v>375</v>
      </c>
      <c r="I13" s="923"/>
      <c r="J13" s="282" t="s">
        <v>803</v>
      </c>
      <c r="L13" s="282" t="s">
        <v>697</v>
      </c>
      <c r="M13" s="282" t="s">
        <v>932</v>
      </c>
      <c r="N13" s="282" t="s">
        <v>698</v>
      </c>
      <c r="O13" s="282" t="s">
        <v>699</v>
      </c>
      <c r="P13" s="282" t="s">
        <v>700</v>
      </c>
      <c r="Q13" s="282" t="s">
        <v>805</v>
      </c>
      <c r="R13" s="282" t="s">
        <v>902</v>
      </c>
      <c r="S13" s="282" t="s">
        <v>904</v>
      </c>
      <c r="V13" s="925" t="s">
        <v>863</v>
      </c>
      <c r="W13" s="926">
        <v>11380</v>
      </c>
      <c r="X13" s="924" t="s">
        <v>548</v>
      </c>
    </row>
    <row r="14" spans="3:24" x14ac:dyDescent="0.25">
      <c r="W14" s="283"/>
      <c r="X14" s="283"/>
    </row>
    <row r="15" spans="3:24" ht="14.25" customHeight="1" x14ac:dyDescent="0.25">
      <c r="G15" s="240" t="s">
        <v>525</v>
      </c>
      <c r="H15" s="219"/>
      <c r="I15" s="388"/>
      <c r="J15" s="164"/>
      <c r="L15" s="280"/>
      <c r="M15" s="280"/>
      <c r="N15" s="280"/>
      <c r="O15" s="280"/>
      <c r="P15" s="280"/>
      <c r="Q15" s="280"/>
      <c r="R15" s="280"/>
      <c r="S15" s="280"/>
      <c r="T15" s="280"/>
      <c r="V15" s="842" t="s">
        <v>903</v>
      </c>
      <c r="W15" s="397">
        <v>12101</v>
      </c>
      <c r="X15" s="283" t="s">
        <v>378</v>
      </c>
    </row>
    <row r="16" spans="3:24" x14ac:dyDescent="0.25">
      <c r="W16" s="283"/>
      <c r="X16" s="283"/>
    </row>
    <row r="17" spans="3:24" ht="21" customHeight="1" outlineLevel="1" x14ac:dyDescent="0.25">
      <c r="C17" s="280" t="e">
        <f>CONCATENATE(D17,"-",E17,"-",F17,"-9999-",G17)</f>
        <v>#REF!</v>
      </c>
      <c r="D17" s="285">
        <v>91</v>
      </c>
      <c r="E17" s="285" t="e">
        <f>'1.Coversheet'!#REF!</f>
        <v>#REF!</v>
      </c>
      <c r="F17" s="285" t="e">
        <f>LEFT('1.Coversheet'!#REF!,3)</f>
        <v>#REF!</v>
      </c>
      <c r="G17" s="286">
        <v>19999</v>
      </c>
      <c r="H17" s="287" t="str">
        <f>IF(ISERROR(VLOOKUP(G17,$W$5:$X$25,2,FALSE)),"Enter Natural Account code",VLOOKUP(G17,$W$5:$X$25,2,FALSE))</f>
        <v>Internal Revenue Tfr-Carry Forward</v>
      </c>
      <c r="J17" s="640">
        <f t="shared" ref="J17" si="0">SUM(L17:S17)</f>
        <v>0</v>
      </c>
      <c r="L17" s="640">
        <v>0</v>
      </c>
      <c r="M17" s="640">
        <f>L183</f>
        <v>0</v>
      </c>
      <c r="N17" s="640">
        <f t="shared" ref="N17:S17" si="1">M183</f>
        <v>0</v>
      </c>
      <c r="O17" s="640">
        <f t="shared" si="1"/>
        <v>0</v>
      </c>
      <c r="P17" s="640">
        <f t="shared" si="1"/>
        <v>0</v>
      </c>
      <c r="Q17" s="640">
        <f t="shared" si="1"/>
        <v>0</v>
      </c>
      <c r="R17" s="640">
        <f t="shared" si="1"/>
        <v>0</v>
      </c>
      <c r="S17" s="640">
        <f t="shared" si="1"/>
        <v>0</v>
      </c>
      <c r="W17" s="397">
        <v>16390</v>
      </c>
      <c r="X17" s="283" t="s">
        <v>393</v>
      </c>
    </row>
    <row r="18" spans="3:24" ht="27.75" customHeight="1" outlineLevel="1" x14ac:dyDescent="0.25">
      <c r="C18" s="280" t="e">
        <f>CONCATENATE(D18,"-",E18,"-",F18,"-9999-",G18)</f>
        <v>#REF!</v>
      </c>
      <c r="D18" s="285">
        <v>91</v>
      </c>
      <c r="E18" s="285" t="e">
        <f>'1.Coversheet'!#REF!</f>
        <v>#REF!</v>
      </c>
      <c r="F18" s="285" t="e">
        <f>LEFT('1.Coversheet'!#REF!,3)</f>
        <v>#REF!</v>
      </c>
      <c r="G18" s="406">
        <v>11380</v>
      </c>
      <c r="H18" s="287" t="str">
        <f>IF(ISERROR(VLOOKUP(G18,$W$5:$X$25,2,FALSE)),"Enter Natural Account code",VLOOKUP(G18,$W$5:$X$25,2,FALSE))</f>
        <v>Research External</v>
      </c>
      <c r="J18" s="640">
        <f t="shared" ref="J18" si="2">SUM(L18:S18)</f>
        <v>0</v>
      </c>
      <c r="L18" s="433"/>
      <c r="M18" s="433"/>
      <c r="N18" s="433"/>
      <c r="O18" s="433"/>
      <c r="P18" s="433"/>
      <c r="Q18" s="433"/>
      <c r="R18" s="433"/>
      <c r="S18" s="433"/>
      <c r="W18" s="397">
        <v>16390</v>
      </c>
      <c r="X18" s="283" t="s">
        <v>393</v>
      </c>
    </row>
    <row r="19" spans="3:24" x14ac:dyDescent="0.25">
      <c r="L19" s="387"/>
      <c r="M19" s="387"/>
      <c r="N19" s="387"/>
      <c r="O19" s="387"/>
      <c r="P19" s="387"/>
      <c r="Q19" s="387"/>
      <c r="R19" s="387"/>
      <c r="S19" s="387"/>
      <c r="W19" s="283"/>
      <c r="X19" s="283"/>
    </row>
    <row r="20" spans="3:24" x14ac:dyDescent="0.25">
      <c r="H20" s="288" t="s">
        <v>352</v>
      </c>
      <c r="I20" s="367"/>
      <c r="J20" s="356">
        <f xml:space="preserve"> SUBTOTAL(9,J18:J18)</f>
        <v>0</v>
      </c>
      <c r="K20" s="284"/>
      <c r="L20" s="391">
        <f xml:space="preserve"> SUBTOTAL(9,L17:L18)</f>
        <v>0</v>
      </c>
      <c r="M20" s="391">
        <f t="shared" ref="M20:S20" si="3" xml:space="preserve"> SUBTOTAL(9,M17:M18)</f>
        <v>0</v>
      </c>
      <c r="N20" s="391">
        <f t="shared" si="3"/>
        <v>0</v>
      </c>
      <c r="O20" s="391">
        <f t="shared" si="3"/>
        <v>0</v>
      </c>
      <c r="P20" s="391">
        <f t="shared" si="3"/>
        <v>0</v>
      </c>
      <c r="Q20" s="391">
        <f t="shared" si="3"/>
        <v>0</v>
      </c>
      <c r="R20" s="391">
        <f t="shared" si="3"/>
        <v>0</v>
      </c>
      <c r="S20" s="391">
        <f t="shared" si="3"/>
        <v>0</v>
      </c>
      <c r="W20" s="397">
        <v>16502</v>
      </c>
      <c r="X20" s="283" t="s">
        <v>173</v>
      </c>
    </row>
    <row r="21" spans="3:24" x14ac:dyDescent="0.25">
      <c r="L21" s="209"/>
      <c r="M21" s="209"/>
      <c r="N21" s="209"/>
      <c r="O21" s="209"/>
      <c r="P21" s="209"/>
      <c r="Q21" s="209"/>
      <c r="R21" s="209"/>
      <c r="S21" s="209"/>
      <c r="W21" s="283"/>
      <c r="X21" s="283"/>
    </row>
    <row r="22" spans="3:24" ht="15.75" thickBot="1" x14ac:dyDescent="0.3">
      <c r="L22" s="209"/>
      <c r="M22" s="209"/>
      <c r="N22" s="209"/>
      <c r="O22" s="209"/>
      <c r="P22" s="209"/>
      <c r="Q22" s="209"/>
      <c r="R22" s="209"/>
      <c r="S22" s="209"/>
      <c r="W22" s="397">
        <v>19995</v>
      </c>
      <c r="X22" s="283" t="s">
        <v>396</v>
      </c>
    </row>
    <row r="23" spans="3:24" ht="19.5" customHeight="1" thickBot="1" x14ac:dyDescent="0.3">
      <c r="G23" s="1034" t="s">
        <v>529</v>
      </c>
      <c r="H23" s="1035"/>
      <c r="I23" s="400"/>
      <c r="J23" s="402">
        <f>J18</f>
        <v>0</v>
      </c>
      <c r="K23" s="401"/>
      <c r="L23" s="403">
        <f>L20</f>
        <v>0</v>
      </c>
      <c r="M23" s="404">
        <f t="shared" ref="M23:P23" si="4">M20</f>
        <v>0</v>
      </c>
      <c r="N23" s="404">
        <f t="shared" si="4"/>
        <v>0</v>
      </c>
      <c r="O23" s="404">
        <f t="shared" si="4"/>
        <v>0</v>
      </c>
      <c r="P23" s="404">
        <f t="shared" si="4"/>
        <v>0</v>
      </c>
      <c r="Q23" s="404">
        <f t="shared" ref="Q23:R23" si="5">Q20</f>
        <v>0</v>
      </c>
      <c r="R23" s="404">
        <f t="shared" si="5"/>
        <v>0</v>
      </c>
      <c r="S23" s="405">
        <f t="shared" ref="S23" si="6">S20</f>
        <v>0</v>
      </c>
      <c r="U23" s="387"/>
      <c r="V23" s="927" t="s">
        <v>934</v>
      </c>
      <c r="W23" s="397">
        <v>19998</v>
      </c>
      <c r="X23" s="283" t="s">
        <v>397</v>
      </c>
    </row>
    <row r="24" spans="3:24" ht="15.75" x14ac:dyDescent="0.25">
      <c r="G24" s="240"/>
      <c r="L24" s="209"/>
      <c r="M24" s="209"/>
      <c r="N24" s="209"/>
      <c r="O24" s="209"/>
      <c r="P24" s="209"/>
      <c r="Q24" s="209"/>
      <c r="R24" s="209"/>
      <c r="S24" s="209"/>
      <c r="W24" s="397">
        <v>19999</v>
      </c>
      <c r="X24" s="283" t="s">
        <v>398</v>
      </c>
    </row>
    <row r="25" spans="3:24" ht="15.75" x14ac:dyDescent="0.25">
      <c r="G25" s="240" t="s">
        <v>524</v>
      </c>
      <c r="K25" s="284"/>
      <c r="L25" s="209"/>
      <c r="M25" s="209"/>
      <c r="N25" s="209"/>
      <c r="O25" s="209"/>
      <c r="P25" s="209"/>
      <c r="Q25" s="209"/>
      <c r="R25" s="209"/>
      <c r="S25" s="209"/>
      <c r="W25" s="283"/>
      <c r="X25" s="283"/>
    </row>
    <row r="26" spans="3:24" ht="15.75" x14ac:dyDescent="0.25">
      <c r="G26" s="240"/>
      <c r="L26" s="209"/>
      <c r="M26" s="209"/>
      <c r="N26" s="209"/>
      <c r="O26" s="209"/>
      <c r="P26" s="209"/>
      <c r="Q26" s="209"/>
      <c r="R26" s="209"/>
      <c r="S26" s="209"/>
      <c r="W26" s="397">
        <v>20101</v>
      </c>
      <c r="X26" s="283" t="s">
        <v>399</v>
      </c>
    </row>
    <row r="27" spans="3:24" x14ac:dyDescent="0.25">
      <c r="G27" s="284" t="s">
        <v>353</v>
      </c>
      <c r="L27" s="209"/>
      <c r="M27" s="209"/>
      <c r="N27" s="209"/>
      <c r="O27" s="209"/>
      <c r="P27" s="209"/>
      <c r="Q27" s="209"/>
      <c r="R27" s="209"/>
      <c r="S27" s="209"/>
      <c r="W27" s="397">
        <v>20102</v>
      </c>
      <c r="X27" s="283" t="s">
        <v>400</v>
      </c>
    </row>
    <row r="28" spans="3:24" x14ac:dyDescent="0.25">
      <c r="C28" s="280" t="e">
        <f t="shared" ref="C28:C34" si="7">CONCATENATE(D28,"-",E28,"-",F28,"-9999-",G28)</f>
        <v>#REF!</v>
      </c>
      <c r="D28" s="285">
        <v>91</v>
      </c>
      <c r="E28" s="285" t="e">
        <f>'1.Coversheet'!#REF!</f>
        <v>#REF!</v>
      </c>
      <c r="F28" s="285" t="e">
        <f>LEFT('1.Coversheet'!#REF!,3)</f>
        <v>#REF!</v>
      </c>
      <c r="G28" s="286">
        <v>20101</v>
      </c>
      <c r="H28" s="289" t="str">
        <f>IF(ISERROR(VLOOKUP(G28,$W$26:$X$298,2,FALSE)),"Enter Natural Account code",VLOOKUP(G28,$W$26:$X$298,2,FALSE))</f>
        <v>Academic Salaries Continuing</v>
      </c>
      <c r="I28" s="368"/>
      <c r="J28" s="640">
        <f t="shared" ref="J28:J34" si="8">SUM(L28:S28)</f>
        <v>0</v>
      </c>
      <c r="L28" s="390">
        <f>SUMIF('4.ACU Salaries '!$G:$G,'9. Budget Load'!$G:$G,'4.ACU Salaries '!U:U)+SUMIF('5. Casual Salary Workings'!$B:$B,'9. Budget Load'!$G:$G,'5. Casual Salary Workings'!E:E)+SUMIF('5. Casual Salary Workings'!$O:$O,'9. Budget Load'!$G:$G,'5. Casual Salary Workings'!R:R)</f>
        <v>0</v>
      </c>
      <c r="M28" s="390">
        <f>SUMIF('4.ACU Salaries '!$G:$G,'9. Budget Load'!$G:$G,'4.ACU Salaries '!V:V)+SUMIF('5. Casual Salary Workings'!$B:$B,'9. Budget Load'!$G:$G,'5. Casual Salary Workings'!F:F)+SUMIF('5. Casual Salary Workings'!$O:$O,'9. Budget Load'!$G:$G,'5. Casual Salary Workings'!S:S)</f>
        <v>0</v>
      </c>
      <c r="N28" s="390">
        <f>SUMIF('4.ACU Salaries '!$G:$G,'9. Budget Load'!$G:$G,'4.ACU Salaries '!W:W)+SUMIF('5. Casual Salary Workings'!$B:$B,'9. Budget Load'!$G:$G,'5. Casual Salary Workings'!G:G)+SUMIF('5. Casual Salary Workings'!$O:$O,'9. Budget Load'!$G:$G,'5. Casual Salary Workings'!T:T)</f>
        <v>0</v>
      </c>
      <c r="O28" s="390">
        <f>SUMIF('4.ACU Salaries '!$G:$G,'9. Budget Load'!$G:$G,'4.ACU Salaries '!X:X)+SUMIF('5. Casual Salary Workings'!$B:$B,'9. Budget Load'!$G:$G,'5. Casual Salary Workings'!H:H)+SUMIF('5. Casual Salary Workings'!$O:$O,'9. Budget Load'!$G:$G,'5. Casual Salary Workings'!U:U)</f>
        <v>0</v>
      </c>
      <c r="P28" s="390">
        <f>SUMIF('4.ACU Salaries '!$G:$G,'9. Budget Load'!$G:$G,'4.ACU Salaries '!Y:Y)+SUMIF('5. Casual Salary Workings'!$B:$B,'9. Budget Load'!$G:$G,'5. Casual Salary Workings'!I:I)+SUMIF('5. Casual Salary Workings'!$O:$O,'9. Budget Load'!$G:$G,'5. Casual Salary Workings'!V:V)</f>
        <v>0</v>
      </c>
      <c r="Q28" s="390">
        <f>SUMIF('4.ACU Salaries '!$G:$G,'9. Budget Load'!$G:$G,'4.ACU Salaries '!Z:Z)+SUMIF('5. Casual Salary Workings'!$B:$B,'9. Budget Load'!$G:$G,'5. Casual Salary Workings'!J:J)+SUMIF('5. Casual Salary Workings'!$O:$O,'9. Budget Load'!$G:$G,'5. Casual Salary Workings'!W:W)</f>
        <v>0</v>
      </c>
      <c r="R28" s="390">
        <f>SUMIF('4.ACU Salaries '!$G:$G,'9. Budget Load'!$G:$G,'4.ACU Salaries '!AA:AA)+SUMIF('5. Casual Salary Workings'!$B:$B,'9. Budget Load'!$G:$G,'5. Casual Salary Workings'!K:K)+SUMIF('5. Casual Salary Workings'!$O:$O,'9. Budget Load'!$G:$G,'5. Casual Salary Workings'!X:X)</f>
        <v>0</v>
      </c>
      <c r="S28" s="390">
        <f>SUMIF('4.ACU Salaries '!$G:$G,'9. Budget Load'!$G:$G,'4.ACU Salaries '!AB:AB)+SUMIF('5. Casual Salary Workings'!$B:$B,'9. Budget Load'!$G:$G,'5. Casual Salary Workings'!L:L)+SUMIF('5. Casual Salary Workings'!$O:$O,'9. Budget Load'!$G:$G,'5. Casual Salary Workings'!Y:Y)</f>
        <v>0</v>
      </c>
      <c r="W28" s="397">
        <v>20104</v>
      </c>
      <c r="X28" s="283" t="s">
        <v>541</v>
      </c>
    </row>
    <row r="29" spans="3:24" x14ac:dyDescent="0.25">
      <c r="C29" s="280" t="e">
        <f t="shared" si="7"/>
        <v>#REF!</v>
      </c>
      <c r="D29" s="285">
        <v>91</v>
      </c>
      <c r="E29" s="285" t="e">
        <f>'1.Coversheet'!#REF!</f>
        <v>#REF!</v>
      </c>
      <c r="F29" s="285" t="e">
        <f>LEFT('1.Coversheet'!#REF!,3)</f>
        <v>#REF!</v>
      </c>
      <c r="G29" s="286">
        <v>20102</v>
      </c>
      <c r="H29" s="289" t="str">
        <f>IF(ISERROR(VLOOKUP(G29,$W$26:$X$298,2,FALSE)),"Enter Natural Account code",VLOOKUP(G29,$W$26:$X$298,2,FALSE))</f>
        <v>Academic Salaries Contract SGL</v>
      </c>
      <c r="I29" s="369"/>
      <c r="J29" s="640">
        <f t="shared" si="8"/>
        <v>0</v>
      </c>
      <c r="L29" s="390">
        <f>SUMIF('4.ACU Salaries '!$G:$G,'9. Budget Load'!$G:$G,'4.ACU Salaries '!U:U)+SUMIF('5. Casual Salary Workings'!$B:$B,'9. Budget Load'!$G:$G,'5. Casual Salary Workings'!E:E)+SUMIF('5. Casual Salary Workings'!$O:$O,'9. Budget Load'!$G:$G,'5. Casual Salary Workings'!R:R)</f>
        <v>0</v>
      </c>
      <c r="M29" s="390">
        <f>SUMIF('4.ACU Salaries '!$G:$G,'9. Budget Load'!$G:$G,'4.ACU Salaries '!V:V)+SUMIF('5. Casual Salary Workings'!$B:$B,'9. Budget Load'!$G:$G,'5. Casual Salary Workings'!F:F)+SUMIF('5. Casual Salary Workings'!$O:$O,'9. Budget Load'!$G:$G,'5. Casual Salary Workings'!S:S)</f>
        <v>0</v>
      </c>
      <c r="N29" s="390">
        <f>SUMIF('4.ACU Salaries '!$G:$G,'9. Budget Load'!$G:$G,'4.ACU Salaries '!W:W)+SUMIF('5. Casual Salary Workings'!$B:$B,'9. Budget Load'!$G:$G,'5. Casual Salary Workings'!G:G)+SUMIF('5. Casual Salary Workings'!$O:$O,'9. Budget Load'!$G:$G,'5. Casual Salary Workings'!T:T)</f>
        <v>0</v>
      </c>
      <c r="O29" s="390">
        <f>SUMIF('4.ACU Salaries '!$G:$G,'9. Budget Load'!$G:$G,'4.ACU Salaries '!X:X)+SUMIF('5. Casual Salary Workings'!$B:$B,'9. Budget Load'!$G:$G,'5. Casual Salary Workings'!H:H)+SUMIF('5. Casual Salary Workings'!$O:$O,'9. Budget Load'!$G:$G,'5. Casual Salary Workings'!U:U)</f>
        <v>0</v>
      </c>
      <c r="P29" s="390">
        <f>SUMIF('4.ACU Salaries '!$G:$G,'9. Budget Load'!$G:$G,'4.ACU Salaries '!Y:Y)+SUMIF('5. Casual Salary Workings'!$B:$B,'9. Budget Load'!$G:$G,'5. Casual Salary Workings'!I:I)+SUMIF('5. Casual Salary Workings'!$O:$O,'9. Budget Load'!$G:$G,'5. Casual Salary Workings'!V:V)</f>
        <v>0</v>
      </c>
      <c r="Q29" s="390">
        <f>SUMIF('4.ACU Salaries '!$G:$G,'9. Budget Load'!$G:$G,'4.ACU Salaries '!Z:Z)+SUMIF('5. Casual Salary Workings'!$B:$B,'9. Budget Load'!$G:$G,'5. Casual Salary Workings'!J:J)+SUMIF('5. Casual Salary Workings'!$O:$O,'9. Budget Load'!$G:$G,'5. Casual Salary Workings'!W:W)</f>
        <v>0</v>
      </c>
      <c r="R29" s="390">
        <f>SUMIF('4.ACU Salaries '!$G:$G,'9. Budget Load'!$G:$G,'4.ACU Salaries '!AA:AA)+SUMIF('5. Casual Salary Workings'!$B:$B,'9. Budget Load'!$G:$G,'5. Casual Salary Workings'!K:K)+SUMIF('5. Casual Salary Workings'!$O:$O,'9. Budget Load'!$G:$G,'5. Casual Salary Workings'!X:X)</f>
        <v>0</v>
      </c>
      <c r="S29" s="390">
        <f>SUMIF('4.ACU Salaries '!$G:$G,'9. Budget Load'!$G:$G,'4.ACU Salaries '!AB:AB)+SUMIF('5. Casual Salary Workings'!$B:$B,'9. Budget Load'!$G:$G,'5. Casual Salary Workings'!L:L)+SUMIF('5. Casual Salary Workings'!$O:$O,'9. Budget Load'!$G:$G,'5. Casual Salary Workings'!Y:Y)</f>
        <v>0</v>
      </c>
      <c r="W29" s="397">
        <v>20120</v>
      </c>
      <c r="X29" s="283" t="s">
        <v>542</v>
      </c>
    </row>
    <row r="30" spans="3:24" x14ac:dyDescent="0.25">
      <c r="C30" s="280" t="e">
        <f t="shared" si="7"/>
        <v>#REF!</v>
      </c>
      <c r="D30" s="285">
        <v>91</v>
      </c>
      <c r="E30" s="285" t="e">
        <f>'1.Coversheet'!#REF!</f>
        <v>#REF!</v>
      </c>
      <c r="F30" s="285" t="e">
        <f>LEFT('1.Coversheet'!#REF!,3)</f>
        <v>#REF!</v>
      </c>
      <c r="G30" s="286">
        <v>20103</v>
      </c>
      <c r="H30" s="289" t="str">
        <f>IF(ISERROR(VLOOKUP(G30,$W$26:$X$298,2,FALSE)),"Enter Natural Account code",VLOOKUP(G30,$W$26:$X$298,2,FALSE))</f>
        <v>Academic Salaries Casual/Sessional</v>
      </c>
      <c r="I30" s="369"/>
      <c r="J30" s="640">
        <f t="shared" si="8"/>
        <v>0</v>
      </c>
      <c r="L30" s="390">
        <f>SUMIF('4.ACU Salaries '!$G:$G,'9. Budget Load'!$G:$G,'4.ACU Salaries '!U:U)+SUMIF('5. Casual Salary Workings'!$B:$B,'9. Budget Load'!$G:$G,'5. Casual Salary Workings'!E:E)+SUMIF('5. Casual Salary Workings'!$O:$O,'9. Budget Load'!$G:$G,'5. Casual Salary Workings'!R:R)</f>
        <v>0</v>
      </c>
      <c r="M30" s="390">
        <f>SUMIF('4.ACU Salaries '!$G:$G,'9. Budget Load'!$G:$G,'4.ACU Salaries '!V:V)+SUMIF('5. Casual Salary Workings'!$B:$B,'9. Budget Load'!$G:$G,'5. Casual Salary Workings'!F:F)+SUMIF('5. Casual Salary Workings'!$O:$O,'9. Budget Load'!$G:$G,'5. Casual Salary Workings'!S:S)</f>
        <v>0</v>
      </c>
      <c r="N30" s="390">
        <f>SUMIF('4.ACU Salaries '!$G:$G,'9. Budget Load'!$G:$G,'4.ACU Salaries '!W:W)+SUMIF('5. Casual Salary Workings'!$B:$B,'9. Budget Load'!$G:$G,'5. Casual Salary Workings'!G:G)+SUMIF('5. Casual Salary Workings'!$O:$O,'9. Budget Load'!$G:$G,'5. Casual Salary Workings'!T:T)</f>
        <v>0</v>
      </c>
      <c r="O30" s="390">
        <f>SUMIF('4.ACU Salaries '!$G:$G,'9. Budget Load'!$G:$G,'4.ACU Salaries '!X:X)+SUMIF('5. Casual Salary Workings'!$B:$B,'9. Budget Load'!$G:$G,'5. Casual Salary Workings'!H:H)+SUMIF('5. Casual Salary Workings'!$O:$O,'9. Budget Load'!$G:$G,'5. Casual Salary Workings'!U:U)</f>
        <v>0</v>
      </c>
      <c r="P30" s="390">
        <f>SUMIF('4.ACU Salaries '!$G:$G,'9. Budget Load'!$G:$G,'4.ACU Salaries '!Y:Y)+SUMIF('5. Casual Salary Workings'!$B:$B,'9. Budget Load'!$G:$G,'5. Casual Salary Workings'!I:I)+SUMIF('5. Casual Salary Workings'!$O:$O,'9. Budget Load'!$G:$G,'5. Casual Salary Workings'!V:V)</f>
        <v>0</v>
      </c>
      <c r="Q30" s="390">
        <f>SUMIF('4.ACU Salaries '!$G:$G,'9. Budget Load'!$G:$G,'4.ACU Salaries '!Z:Z)+SUMIF('5. Casual Salary Workings'!$B:$B,'9. Budget Load'!$G:$G,'5. Casual Salary Workings'!J:J)+SUMIF('5. Casual Salary Workings'!$O:$O,'9. Budget Load'!$G:$G,'5. Casual Salary Workings'!W:W)</f>
        <v>0</v>
      </c>
      <c r="R30" s="390">
        <f>SUMIF('4.ACU Salaries '!$G:$G,'9. Budget Load'!$G:$G,'4.ACU Salaries '!AA:AA)+SUMIF('5. Casual Salary Workings'!$B:$B,'9. Budget Load'!$G:$G,'5. Casual Salary Workings'!K:K)+SUMIF('5. Casual Salary Workings'!$O:$O,'9. Budget Load'!$G:$G,'5. Casual Salary Workings'!X:X)</f>
        <v>0</v>
      </c>
      <c r="S30" s="390">
        <f>SUMIF('4.ACU Salaries '!$G:$G,'9. Budget Load'!$G:$G,'4.ACU Salaries '!AB:AB)+SUMIF('5. Casual Salary Workings'!$B:$B,'9. Budget Load'!$G:$G,'5. Casual Salary Workings'!L:L)+SUMIF('5. Casual Salary Workings'!$O:$O,'9. Budget Load'!$G:$G,'5. Casual Salary Workings'!Y:Y)</f>
        <v>0</v>
      </c>
      <c r="W30" s="397">
        <v>20121</v>
      </c>
      <c r="X30" s="283" t="s">
        <v>543</v>
      </c>
    </row>
    <row r="31" spans="3:24" x14ac:dyDescent="0.25">
      <c r="C31" s="280" t="e">
        <f t="shared" ref="C31" si="9">CONCATENATE(D31,"-",E31,"-",F31,"-9999-",G31)</f>
        <v>#REF!</v>
      </c>
      <c r="D31" s="285">
        <v>91</v>
      </c>
      <c r="E31" s="285" t="e">
        <f>'1.Coversheet'!#REF!</f>
        <v>#REF!</v>
      </c>
      <c r="F31" s="285" t="e">
        <f>LEFT('1.Coversheet'!#REF!,3)</f>
        <v>#REF!</v>
      </c>
      <c r="G31" s="286">
        <v>20104</v>
      </c>
      <c r="H31" s="289" t="s">
        <v>541</v>
      </c>
      <c r="I31" s="369"/>
      <c r="J31" s="640">
        <f t="shared" si="8"/>
        <v>0</v>
      </c>
      <c r="L31" s="390">
        <f>SUMIF('4.ACU Salaries '!$G:$G,'9. Budget Load'!$G:$G,'4.ACU Salaries '!U:U)+SUMIF('5. Casual Salary Workings'!$B:$B,'9. Budget Load'!$G:$G,'5. Casual Salary Workings'!E:E)+SUMIF('5. Casual Salary Workings'!$O:$O,'9. Budget Load'!$G:$G,'5. Casual Salary Workings'!R:R)</f>
        <v>0</v>
      </c>
      <c r="M31" s="390">
        <f>SUMIF('4.ACU Salaries '!$G:$G,'9. Budget Load'!$G:$G,'4.ACU Salaries '!V:V)+SUMIF('5. Casual Salary Workings'!$B:$B,'9. Budget Load'!$G:$G,'5. Casual Salary Workings'!F:F)+SUMIF('5. Casual Salary Workings'!$O:$O,'9. Budget Load'!$G:$G,'5. Casual Salary Workings'!S:S)</f>
        <v>0</v>
      </c>
      <c r="N31" s="390">
        <f>SUMIF('4.ACU Salaries '!$G:$G,'9. Budget Load'!$G:$G,'4.ACU Salaries '!W:W)+SUMIF('5. Casual Salary Workings'!$B:$B,'9. Budget Load'!$G:$G,'5. Casual Salary Workings'!G:G)+SUMIF('5. Casual Salary Workings'!$O:$O,'9. Budget Load'!$G:$G,'5. Casual Salary Workings'!T:T)</f>
        <v>0</v>
      </c>
      <c r="O31" s="390">
        <f>SUMIF('4.ACU Salaries '!$G:$G,'9. Budget Load'!$G:$G,'4.ACU Salaries '!X:X)+SUMIF('5. Casual Salary Workings'!$B:$B,'9. Budget Load'!$G:$G,'5. Casual Salary Workings'!H:H)+SUMIF('5. Casual Salary Workings'!$O:$O,'9. Budget Load'!$G:$G,'5. Casual Salary Workings'!U:U)</f>
        <v>0</v>
      </c>
      <c r="P31" s="390">
        <f>SUMIF('4.ACU Salaries '!$G:$G,'9. Budget Load'!$G:$G,'4.ACU Salaries '!Y:Y)+SUMIF('5. Casual Salary Workings'!$B:$B,'9. Budget Load'!$G:$G,'5. Casual Salary Workings'!I:I)+SUMIF('5. Casual Salary Workings'!$O:$O,'9. Budget Load'!$G:$G,'5. Casual Salary Workings'!V:V)</f>
        <v>0</v>
      </c>
      <c r="Q31" s="390">
        <f>SUMIF('4.ACU Salaries '!$G:$G,'9. Budget Load'!$G:$G,'4.ACU Salaries '!Z:Z)+SUMIF('5. Casual Salary Workings'!$B:$B,'9. Budget Load'!$G:$G,'5. Casual Salary Workings'!J:J)+SUMIF('5. Casual Salary Workings'!$O:$O,'9. Budget Load'!$G:$G,'5. Casual Salary Workings'!W:W)</f>
        <v>0</v>
      </c>
      <c r="R31" s="390">
        <f>SUMIF('4.ACU Salaries '!$G:$G,'9. Budget Load'!$G:$G,'4.ACU Salaries '!AA:AA)+SUMIF('5. Casual Salary Workings'!$B:$B,'9. Budget Load'!$G:$G,'5. Casual Salary Workings'!K:K)+SUMIF('5. Casual Salary Workings'!$O:$O,'9. Budget Load'!$G:$G,'5. Casual Salary Workings'!X:X)</f>
        <v>0</v>
      </c>
      <c r="S31" s="390">
        <f>SUMIF('4.ACU Salaries '!$G:$G,'9. Budget Load'!$G:$G,'4.ACU Salaries '!AB:AB)+SUMIF('5. Casual Salary Workings'!$B:$B,'9. Budget Load'!$G:$G,'5. Casual Salary Workings'!L:L)+SUMIF('5. Casual Salary Workings'!$O:$O,'9. Budget Load'!$G:$G,'5. Casual Salary Workings'!Y:Y)</f>
        <v>0</v>
      </c>
      <c r="W31" s="397">
        <v>20121</v>
      </c>
      <c r="X31" s="283" t="s">
        <v>543</v>
      </c>
    </row>
    <row r="32" spans="3:24" x14ac:dyDescent="0.25">
      <c r="C32" s="280" t="e">
        <f t="shared" si="7"/>
        <v>#REF!</v>
      </c>
      <c r="D32" s="285">
        <v>91</v>
      </c>
      <c r="E32" s="285" t="e">
        <f>'1.Coversheet'!#REF!</f>
        <v>#REF!</v>
      </c>
      <c r="F32" s="285" t="e">
        <f>LEFT('1.Coversheet'!#REF!,3)</f>
        <v>#REF!</v>
      </c>
      <c r="G32" s="286">
        <v>20151</v>
      </c>
      <c r="H32" s="289" t="str">
        <f>IF(ISERROR(VLOOKUP(G32,$W$26:$X$298,2,FALSE)),"Enter Natural Account code",VLOOKUP(G32,$W$26:$X$298,2,FALSE))</f>
        <v>Academic OnCosts Continuing</v>
      </c>
      <c r="I32" s="368">
        <v>0.27</v>
      </c>
      <c r="J32" s="640">
        <f t="shared" si="8"/>
        <v>0</v>
      </c>
      <c r="L32" s="390">
        <f>SUMIF('4.ACU Salaries '!$H:$H,'9. Budget Load'!$G:$G,'4.ACU Salaries '!AC:AC)+SUMIF('5. Casual Salary Workings'!$B:$B,'9. Budget Load'!$G:$G,'5. Casual Salary Workings'!E:E)+SUMIF('5. Casual Salary Workings'!$O:$O,'9. Budget Load'!$G:$G,'5. Casual Salary Workings'!R:R)</f>
        <v>0</v>
      </c>
      <c r="M32" s="390">
        <f>SUMIF('4.ACU Salaries '!$H:$H,'9. Budget Load'!$G:$G,'4.ACU Salaries '!AD:AD)+SUMIF('5. Casual Salary Workings'!$B:$B,'9. Budget Load'!$G:$G,'5. Casual Salary Workings'!F:F)+SUMIF('5. Casual Salary Workings'!$O:$O,'9. Budget Load'!$G:$G,'5. Casual Salary Workings'!S:S)</f>
        <v>0</v>
      </c>
      <c r="N32" s="390">
        <f>SUMIF('4.ACU Salaries '!$H:$H,'9. Budget Load'!$G:$G,'4.ACU Salaries '!AE:AE)+SUMIF('5. Casual Salary Workings'!$B:$B,'9. Budget Load'!$G:$G,'5. Casual Salary Workings'!G:G)+SUMIF('5. Casual Salary Workings'!$O:$O,'9. Budget Load'!$G:$G,'5. Casual Salary Workings'!T:T)</f>
        <v>0</v>
      </c>
      <c r="O32" s="390">
        <f>SUMIF('4.ACU Salaries '!$H:$H,'9. Budget Load'!$G:$G,'4.ACU Salaries '!AF:AF)+SUMIF('5. Casual Salary Workings'!$B:$B,'9. Budget Load'!$G:$G,'5. Casual Salary Workings'!H:H)+SUMIF('5. Casual Salary Workings'!$O:$O,'9. Budget Load'!$G:$G,'5. Casual Salary Workings'!U:U)</f>
        <v>0</v>
      </c>
      <c r="P32" s="390">
        <f>SUMIF('4.ACU Salaries '!$H:$H,'9. Budget Load'!$G:$G,'4.ACU Salaries '!AG:AG)+SUMIF('5. Casual Salary Workings'!$B:$B,'9. Budget Load'!$G:$G,'5. Casual Salary Workings'!I:I)+SUMIF('5. Casual Salary Workings'!$O:$O,'9. Budget Load'!$G:$G,'5. Casual Salary Workings'!V:V)</f>
        <v>0</v>
      </c>
      <c r="Q32" s="390">
        <f>SUMIF('4.ACU Salaries '!$H:$H,'9. Budget Load'!$G:$G,'4.ACU Salaries '!AH:AH)+SUMIF('5. Casual Salary Workings'!$B:$B,'9. Budget Load'!$G:$G,'5. Casual Salary Workings'!J:J)+SUMIF('5. Casual Salary Workings'!$O:$O,'9. Budget Load'!$G:$G,'5. Casual Salary Workings'!W:W)</f>
        <v>0</v>
      </c>
      <c r="R32" s="390">
        <f>SUMIF('4.ACU Salaries '!$H:$H,'9. Budget Load'!$G:$G,'4.ACU Salaries '!AI:AI)+SUMIF('5. Casual Salary Workings'!$B:$B,'9. Budget Load'!$G:$G,'5. Casual Salary Workings'!K:K)+SUMIF('5. Casual Salary Workings'!$O:$O,'9. Budget Load'!$G:$G,'5. Casual Salary Workings'!X:X)</f>
        <v>0</v>
      </c>
      <c r="S32" s="390">
        <f>SUMIF('4.ACU Salaries '!$H:$H,'9. Budget Load'!$G:$G,'4.ACU Salaries '!AJ:AJ)+SUMIF('5. Casual Salary Workings'!$B:$B,'9. Budget Load'!$G:$G,'5. Casual Salary Workings'!L:L)+SUMIF('5. Casual Salary Workings'!$O:$O,'9. Budget Load'!$G:$G,'5. Casual Salary Workings'!Y:Y)</f>
        <v>0</v>
      </c>
      <c r="W32" s="397">
        <v>20123</v>
      </c>
      <c r="X32" s="283" t="s">
        <v>408</v>
      </c>
    </row>
    <row r="33" spans="3:24" x14ac:dyDescent="0.25">
      <c r="C33" s="280" t="e">
        <f t="shared" si="7"/>
        <v>#REF!</v>
      </c>
      <c r="D33" s="285">
        <v>91</v>
      </c>
      <c r="E33" s="285" t="e">
        <f>'1.Coversheet'!#REF!</f>
        <v>#REF!</v>
      </c>
      <c r="F33" s="285" t="e">
        <f>LEFT('1.Coversheet'!#REF!,3)</f>
        <v>#REF!</v>
      </c>
      <c r="G33" s="286">
        <v>20152</v>
      </c>
      <c r="H33" s="289" t="str">
        <f>IF(ISERROR(VLOOKUP(G33,$W$26:$X$298,2,FALSE)),"Enter Natural Account code",VLOOKUP(G33,$W$26:$X$298,2,FALSE))</f>
        <v>Academic OnCosts Contract</v>
      </c>
      <c r="I33" s="369">
        <v>0.16500000000000001</v>
      </c>
      <c r="J33" s="640">
        <f t="shared" si="8"/>
        <v>0</v>
      </c>
      <c r="L33" s="390">
        <f>SUMIF('4.ACU Salaries '!$H:$H,'9. Budget Load'!$G:$G,'4.ACU Salaries '!AC:AC)+SUMIF('5. Casual Salary Workings'!$B:$B,'9. Budget Load'!$G:$G,'5. Casual Salary Workings'!E:E)+SUMIF('5. Casual Salary Workings'!$O:$O,'9. Budget Load'!$G:$G,'5. Casual Salary Workings'!R:R)</f>
        <v>0</v>
      </c>
      <c r="M33" s="390">
        <f>SUMIF('4.ACU Salaries '!$H:$H,'9. Budget Load'!$G:$G,'4.ACU Salaries '!AD:AD)+SUMIF('5. Casual Salary Workings'!$B:$B,'9. Budget Load'!$G:$G,'5. Casual Salary Workings'!F:F)+SUMIF('5. Casual Salary Workings'!$O:$O,'9. Budget Load'!$G:$G,'5. Casual Salary Workings'!S:S)</f>
        <v>0</v>
      </c>
      <c r="N33" s="390">
        <f>SUMIF('4.ACU Salaries '!$H:$H,'9. Budget Load'!$G:$G,'4.ACU Salaries '!AE:AE)+SUMIF('5. Casual Salary Workings'!$B:$B,'9. Budget Load'!$G:$G,'5. Casual Salary Workings'!G:G)+SUMIF('5. Casual Salary Workings'!$O:$O,'9. Budget Load'!$G:$G,'5. Casual Salary Workings'!T:T)</f>
        <v>0</v>
      </c>
      <c r="O33" s="390">
        <f>SUMIF('4.ACU Salaries '!$H:$H,'9. Budget Load'!$G:$G,'4.ACU Salaries '!AF:AF)+SUMIF('5. Casual Salary Workings'!$B:$B,'9. Budget Load'!$G:$G,'5. Casual Salary Workings'!H:H)+SUMIF('5. Casual Salary Workings'!$O:$O,'9. Budget Load'!$G:$G,'5. Casual Salary Workings'!U:U)</f>
        <v>0</v>
      </c>
      <c r="P33" s="390">
        <f>SUMIF('4.ACU Salaries '!$H:$H,'9. Budget Load'!$G:$G,'4.ACU Salaries '!AG:AG)+SUMIF('5. Casual Salary Workings'!$B:$B,'9. Budget Load'!$G:$G,'5. Casual Salary Workings'!I:I)+SUMIF('5. Casual Salary Workings'!$O:$O,'9. Budget Load'!$G:$G,'5. Casual Salary Workings'!V:V)</f>
        <v>0</v>
      </c>
      <c r="Q33" s="390">
        <f>SUMIF('4.ACU Salaries '!$H:$H,'9. Budget Load'!$G:$G,'4.ACU Salaries '!AH:AH)+SUMIF('5. Casual Salary Workings'!$B:$B,'9. Budget Load'!$G:$G,'5. Casual Salary Workings'!J:J)+SUMIF('5. Casual Salary Workings'!$O:$O,'9. Budget Load'!$G:$G,'5. Casual Salary Workings'!W:W)</f>
        <v>0</v>
      </c>
      <c r="R33" s="390">
        <f>SUMIF('4.ACU Salaries '!$H:$H,'9. Budget Load'!$G:$G,'4.ACU Salaries '!AI:AI)+SUMIF('5. Casual Salary Workings'!$B:$B,'9. Budget Load'!$G:$G,'5. Casual Salary Workings'!K:K)+SUMIF('5. Casual Salary Workings'!$O:$O,'9. Budget Load'!$G:$G,'5. Casual Salary Workings'!X:X)</f>
        <v>0</v>
      </c>
      <c r="S33" s="390">
        <f>SUMIF('4.ACU Salaries '!$H:$H,'9. Budget Load'!$G:$G,'4.ACU Salaries '!AJ:AJ)+SUMIF('5. Casual Salary Workings'!$B:$B,'9. Budget Load'!$G:$G,'5. Casual Salary Workings'!L:L)+SUMIF('5. Casual Salary Workings'!$O:$O,'9. Budget Load'!$G:$G,'5. Casual Salary Workings'!Y:Y)</f>
        <v>0</v>
      </c>
      <c r="W33" s="397">
        <v>20130</v>
      </c>
      <c r="X33" s="283" t="s">
        <v>409</v>
      </c>
    </row>
    <row r="34" spans="3:24" x14ac:dyDescent="0.25">
      <c r="C34" s="280" t="e">
        <f t="shared" si="7"/>
        <v>#REF!</v>
      </c>
      <c r="D34" s="285">
        <v>91</v>
      </c>
      <c r="E34" s="285" t="e">
        <f>'1.Coversheet'!#REF!</f>
        <v>#REF!</v>
      </c>
      <c r="F34" s="285" t="e">
        <f>LEFT('1.Coversheet'!#REF!,3)</f>
        <v>#REF!</v>
      </c>
      <c r="G34" s="286">
        <v>20153</v>
      </c>
      <c r="H34" s="289" t="str">
        <f>IF(ISERROR(VLOOKUP(G34,$W$26:$X$298,2,FALSE)),"Enter Natural Account code",VLOOKUP(G34,$W$26:$X$298,2,FALSE))</f>
        <v>Academic OnCosts Casual</v>
      </c>
      <c r="I34" s="369">
        <v>0.16500000000000001</v>
      </c>
      <c r="J34" s="640">
        <f t="shared" si="8"/>
        <v>0</v>
      </c>
      <c r="L34" s="390">
        <f>SUMIF('4.ACU Salaries '!$H:$H,'9. Budget Load'!$G:$G,'4.ACU Salaries '!AC:AC)+SUMIF('5. Casual Salary Workings'!$B:$B,'9. Budget Load'!$G:$G,'5. Casual Salary Workings'!E:E)+SUMIF('5. Casual Salary Workings'!$O:$O,'9. Budget Load'!$G:$G,'5. Casual Salary Workings'!R:R)</f>
        <v>0</v>
      </c>
      <c r="M34" s="390">
        <f>SUMIF('4.ACU Salaries '!$H:$H,'9. Budget Load'!$G:$G,'4.ACU Salaries '!AD:AD)+SUMIF('5. Casual Salary Workings'!$B:$B,'9. Budget Load'!$G:$G,'5. Casual Salary Workings'!F:F)+SUMIF('5. Casual Salary Workings'!$O:$O,'9. Budget Load'!$G:$G,'5. Casual Salary Workings'!S:S)</f>
        <v>0</v>
      </c>
      <c r="N34" s="390">
        <f>SUMIF('4.ACU Salaries '!$H:$H,'9. Budget Load'!$G:$G,'4.ACU Salaries '!AE:AE)+SUMIF('5. Casual Salary Workings'!$B:$B,'9. Budget Load'!$G:$G,'5. Casual Salary Workings'!G:G)+SUMIF('5. Casual Salary Workings'!$O:$O,'9. Budget Load'!$G:$G,'5. Casual Salary Workings'!T:T)</f>
        <v>0</v>
      </c>
      <c r="O34" s="390">
        <f>SUMIF('4.ACU Salaries '!$H:$H,'9. Budget Load'!$G:$G,'4.ACU Salaries '!AF:AF)+SUMIF('5. Casual Salary Workings'!$B:$B,'9. Budget Load'!$G:$G,'5. Casual Salary Workings'!H:H)+SUMIF('5. Casual Salary Workings'!$O:$O,'9. Budget Load'!$G:$G,'5. Casual Salary Workings'!U:U)</f>
        <v>0</v>
      </c>
      <c r="P34" s="390">
        <f>SUMIF('4.ACU Salaries '!$H:$H,'9. Budget Load'!$G:$G,'4.ACU Salaries '!AG:AG)+SUMIF('5. Casual Salary Workings'!$B:$B,'9. Budget Load'!$G:$G,'5. Casual Salary Workings'!I:I)+SUMIF('5. Casual Salary Workings'!$O:$O,'9. Budget Load'!$G:$G,'5. Casual Salary Workings'!V:V)</f>
        <v>0</v>
      </c>
      <c r="Q34" s="390">
        <f>SUMIF('4.ACU Salaries '!$H:$H,'9. Budget Load'!$G:$G,'4.ACU Salaries '!AH:AH)+SUMIF('5. Casual Salary Workings'!$B:$B,'9. Budget Load'!$G:$G,'5. Casual Salary Workings'!J:J)+SUMIF('5. Casual Salary Workings'!$O:$O,'9. Budget Load'!$G:$G,'5. Casual Salary Workings'!W:W)</f>
        <v>0</v>
      </c>
      <c r="R34" s="390">
        <f>SUMIF('4.ACU Salaries '!$H:$H,'9. Budget Load'!$G:$G,'4.ACU Salaries '!AI:AI)+SUMIF('5. Casual Salary Workings'!$B:$B,'9. Budget Load'!$G:$G,'5. Casual Salary Workings'!K:K)+SUMIF('5. Casual Salary Workings'!$O:$O,'9. Budget Load'!$G:$G,'5. Casual Salary Workings'!X:X)</f>
        <v>0</v>
      </c>
      <c r="S34" s="390">
        <f>SUMIF('4.ACU Salaries '!$H:$H,'9. Budget Load'!$G:$G,'4.ACU Salaries '!AJ:AJ)+SUMIF('5. Casual Salary Workings'!$B:$B,'9. Budget Load'!$G:$G,'5. Casual Salary Workings'!L:L)+SUMIF('5. Casual Salary Workings'!$O:$O,'9. Budget Load'!$G:$G,'5. Casual Salary Workings'!Y:Y)</f>
        <v>0</v>
      </c>
      <c r="W34" s="397">
        <v>20141</v>
      </c>
      <c r="X34" s="283" t="s">
        <v>544</v>
      </c>
    </row>
    <row r="35" spans="3:24" x14ac:dyDescent="0.25">
      <c r="D35" s="209"/>
      <c r="E35" s="209"/>
      <c r="F35" s="209"/>
      <c r="G35" s="209"/>
      <c r="L35" s="209"/>
      <c r="M35" s="209"/>
      <c r="N35" s="209"/>
      <c r="O35" s="209"/>
      <c r="P35" s="209"/>
      <c r="Q35" s="209"/>
      <c r="R35" s="209"/>
      <c r="S35" s="209"/>
      <c r="W35" s="397">
        <v>20151</v>
      </c>
      <c r="X35" s="283" t="s">
        <v>410</v>
      </c>
    </row>
    <row r="36" spans="3:24" x14ac:dyDescent="0.25">
      <c r="H36" s="288" t="s">
        <v>352</v>
      </c>
      <c r="I36" s="367"/>
      <c r="J36" s="356">
        <f xml:space="preserve"> SUBTOTAL(9,J28:J34)</f>
        <v>0</v>
      </c>
      <c r="K36" s="284"/>
      <c r="L36" s="391">
        <f t="shared" ref="L36:Q36" si="10" xml:space="preserve"> SUBTOTAL(9,L28:L34)</f>
        <v>0</v>
      </c>
      <c r="M36" s="391">
        <f t="shared" si="10"/>
        <v>0</v>
      </c>
      <c r="N36" s="391">
        <f t="shared" si="10"/>
        <v>0</v>
      </c>
      <c r="O36" s="391">
        <f t="shared" si="10"/>
        <v>0</v>
      </c>
      <c r="P36" s="391">
        <f t="shared" si="10"/>
        <v>0</v>
      </c>
      <c r="Q36" s="391">
        <f t="shared" si="10"/>
        <v>0</v>
      </c>
      <c r="R36" s="391">
        <f t="shared" ref="R36:S36" si="11" xml:space="preserve"> SUBTOTAL(9,R28:R34)</f>
        <v>0</v>
      </c>
      <c r="S36" s="391">
        <f t="shared" si="11"/>
        <v>0</v>
      </c>
      <c r="W36" s="397">
        <v>20152</v>
      </c>
      <c r="X36" s="283" t="s">
        <v>411</v>
      </c>
    </row>
    <row r="37" spans="3:24" x14ac:dyDescent="0.25">
      <c r="L37" s="209"/>
      <c r="M37" s="209"/>
      <c r="N37" s="209"/>
      <c r="O37" s="209"/>
      <c r="P37" s="209"/>
      <c r="Q37" s="209"/>
      <c r="R37" s="209"/>
      <c r="S37" s="209"/>
      <c r="W37" s="397">
        <v>20195</v>
      </c>
      <c r="X37" s="283" t="s">
        <v>414</v>
      </c>
    </row>
    <row r="38" spans="3:24" outlineLevel="1" x14ac:dyDescent="0.25">
      <c r="G38" s="284" t="s">
        <v>511</v>
      </c>
      <c r="L38" s="209"/>
      <c r="M38" s="209"/>
      <c r="N38" s="209"/>
      <c r="O38" s="209"/>
      <c r="P38" s="209"/>
      <c r="Q38" s="209"/>
      <c r="R38" s="209"/>
      <c r="S38" s="209"/>
      <c r="W38" s="283"/>
      <c r="X38" s="283"/>
    </row>
    <row r="39" spans="3:24" outlineLevel="1" x14ac:dyDescent="0.25">
      <c r="C39" s="280" t="e">
        <f t="shared" ref="C39:C45" si="12">CONCATENATE(D39,"-",E39,"-",F39,"-9999-",G39)</f>
        <v>#REF!</v>
      </c>
      <c r="D39" s="285">
        <v>91</v>
      </c>
      <c r="E39" s="285" t="e">
        <f>'1.Coversheet'!#REF!</f>
        <v>#REF!</v>
      </c>
      <c r="F39" s="285" t="e">
        <f>LEFT('1.Coversheet'!#REF!,3)</f>
        <v>#REF!</v>
      </c>
      <c r="G39" s="286">
        <v>20201</v>
      </c>
      <c r="H39" s="289" t="str">
        <f t="shared" ref="H39:H45" si="13">IF(ISERROR(VLOOKUP(G39,$W$26:$X$298,2,FALSE)),"Enter Natural Account code",VLOOKUP(G39,$W$26:$X$298,2,FALSE))</f>
        <v>Professional Salaries Continuing</v>
      </c>
      <c r="I39" s="368"/>
      <c r="J39" s="640">
        <f>SUM(L39:S39)</f>
        <v>0</v>
      </c>
      <c r="L39" s="390">
        <f>SUMIF('4.ACU Salaries '!$G:$G,'9. Budget Load'!$G:$G,'4.ACU Salaries '!U:U)+SUMIF('5. Casual Salary Workings'!$B:$B,'9. Budget Load'!$G:$G,'5. Casual Salary Workings'!E:E)+SUMIF('5. Casual Salary Workings'!$O:$O,'9. Budget Load'!$G:$G,'5. Casual Salary Workings'!R:R)</f>
        <v>0</v>
      </c>
      <c r="M39" s="390">
        <f>SUMIF('4.ACU Salaries '!$G:$G,'9. Budget Load'!$G:$G,'4.ACU Salaries '!V:V)+SUMIF('5. Casual Salary Workings'!$B:$B,'9. Budget Load'!$G:$G,'5. Casual Salary Workings'!F:F)+SUMIF('5. Casual Salary Workings'!$O:$O,'9. Budget Load'!$G:$G,'5. Casual Salary Workings'!S:S)</f>
        <v>0</v>
      </c>
      <c r="N39" s="390">
        <f>SUMIF('4.ACU Salaries '!$G:$G,'9. Budget Load'!$G:$G,'4.ACU Salaries '!W:W)+SUMIF('5. Casual Salary Workings'!$B:$B,'9. Budget Load'!$G:$G,'5. Casual Salary Workings'!G:G)+SUMIF('5. Casual Salary Workings'!$O:$O,'9. Budget Load'!$G:$G,'5. Casual Salary Workings'!T:T)</f>
        <v>0</v>
      </c>
      <c r="O39" s="390">
        <f>SUMIF('4.ACU Salaries '!$G:$G,'9. Budget Load'!$G:$G,'4.ACU Salaries '!X:X)+SUMIF('5. Casual Salary Workings'!$B:$B,'9. Budget Load'!$G:$G,'5. Casual Salary Workings'!H:H)+SUMIF('5. Casual Salary Workings'!$O:$O,'9. Budget Load'!$G:$G,'5. Casual Salary Workings'!U:U)</f>
        <v>0</v>
      </c>
      <c r="P39" s="390">
        <f>SUMIF('4.ACU Salaries '!$G:$G,'9. Budget Load'!$G:$G,'4.ACU Salaries '!Y:Y)+SUMIF('5. Casual Salary Workings'!$B:$B,'9. Budget Load'!$G:$G,'5. Casual Salary Workings'!I:I)+SUMIF('5. Casual Salary Workings'!$O:$O,'9. Budget Load'!$G:$G,'5. Casual Salary Workings'!V:V)</f>
        <v>0</v>
      </c>
      <c r="Q39" s="390">
        <f>SUMIF('4.ACU Salaries '!$G:$G,'9. Budget Load'!$G:$G,'4.ACU Salaries '!Z:Z)+SUMIF('5. Casual Salary Workings'!$B:$B,'9. Budget Load'!$G:$G,'5. Casual Salary Workings'!J:J)+SUMIF('5. Casual Salary Workings'!$O:$O,'9. Budget Load'!$G:$G,'5. Casual Salary Workings'!W:W)</f>
        <v>0</v>
      </c>
      <c r="R39" s="390">
        <f>SUMIF('4.ACU Salaries '!$G:$G,'9. Budget Load'!$G:$G,'4.ACU Salaries '!AA:AA)+SUMIF('5. Casual Salary Workings'!$B:$B,'9. Budget Load'!$G:$G,'5. Casual Salary Workings'!K:K)+SUMIF('5. Casual Salary Workings'!$O:$O,'9. Budget Load'!$G:$G,'5. Casual Salary Workings'!X:X)</f>
        <v>0</v>
      </c>
      <c r="S39" s="390">
        <f>SUMIF('4.ACU Salaries '!$G:$G,'9. Budget Load'!$G:$G,'4.ACU Salaries '!AB:AB)+SUMIF('5. Casual Salary Workings'!$B:$B,'9. Budget Load'!$G:$G,'5. Casual Salary Workings'!L:L)+SUMIF('5. Casual Salary Workings'!$O:$O,'9. Budget Load'!$G:$G,'5. Casual Salary Workings'!Y:Y)</f>
        <v>0</v>
      </c>
      <c r="W39" s="397">
        <v>20103</v>
      </c>
      <c r="X39" s="283" t="s">
        <v>401</v>
      </c>
    </row>
    <row r="40" spans="3:24" outlineLevel="1" x14ac:dyDescent="0.25">
      <c r="C40" s="280" t="e">
        <f t="shared" si="12"/>
        <v>#REF!</v>
      </c>
      <c r="D40" s="285">
        <v>92</v>
      </c>
      <c r="E40" s="285" t="e">
        <f>'1.Coversheet'!#REF!</f>
        <v>#REF!</v>
      </c>
      <c r="F40" s="285" t="e">
        <f>LEFT('1.Coversheet'!#REF!,3)</f>
        <v>#REF!</v>
      </c>
      <c r="G40" s="286">
        <v>20202</v>
      </c>
      <c r="H40" s="289" t="str">
        <f t="shared" si="13"/>
        <v>Professional Salaries Contract SGL</v>
      </c>
      <c r="I40" s="369"/>
      <c r="J40" s="640">
        <f t="shared" ref="J40:J45" si="14">SUM(L40:S40)</f>
        <v>0</v>
      </c>
      <c r="L40" s="390">
        <f>SUMIF('4.ACU Salaries '!$G:$G,'9. Budget Load'!$G:$G,'4.ACU Salaries '!U:U)+SUMIF('5. Casual Salary Workings'!$B:$B,'9. Budget Load'!$G:$G,'5. Casual Salary Workings'!E:E)+SUMIF('5. Casual Salary Workings'!$O:$O,'9. Budget Load'!$G:$G,'5. Casual Salary Workings'!R:R)</f>
        <v>0</v>
      </c>
      <c r="M40" s="390">
        <f>SUMIF('4.ACU Salaries '!$G:$G,'9. Budget Load'!$G:$G,'4.ACU Salaries '!V:V)+SUMIF('5. Casual Salary Workings'!$B:$B,'9. Budget Load'!$G:$G,'5. Casual Salary Workings'!F:F)+SUMIF('5. Casual Salary Workings'!$O:$O,'9. Budget Load'!$G:$G,'5. Casual Salary Workings'!S:S)</f>
        <v>0</v>
      </c>
      <c r="N40" s="390">
        <f>SUMIF('4.ACU Salaries '!$G:$G,'9. Budget Load'!$G:$G,'4.ACU Salaries '!W:W)+SUMIF('5. Casual Salary Workings'!$B:$B,'9. Budget Load'!$G:$G,'5. Casual Salary Workings'!G:G)+SUMIF('5. Casual Salary Workings'!$O:$O,'9. Budget Load'!$G:$G,'5. Casual Salary Workings'!T:T)</f>
        <v>0</v>
      </c>
      <c r="O40" s="390">
        <f>SUMIF('4.ACU Salaries '!$G:$G,'9. Budget Load'!$G:$G,'4.ACU Salaries '!X:X)+SUMIF('5. Casual Salary Workings'!$B:$B,'9. Budget Load'!$G:$G,'5. Casual Salary Workings'!H:H)+SUMIF('5. Casual Salary Workings'!$O:$O,'9. Budget Load'!$G:$G,'5. Casual Salary Workings'!U:U)</f>
        <v>0</v>
      </c>
      <c r="P40" s="390">
        <f>SUMIF('4.ACU Salaries '!$G:$G,'9. Budget Load'!$G:$G,'4.ACU Salaries '!Y:Y)+SUMIF('5. Casual Salary Workings'!$B:$B,'9. Budget Load'!$G:$G,'5. Casual Salary Workings'!I:I)+SUMIF('5. Casual Salary Workings'!$O:$O,'9. Budget Load'!$G:$G,'5. Casual Salary Workings'!V:V)</f>
        <v>0</v>
      </c>
      <c r="Q40" s="390">
        <f>SUMIF('4.ACU Salaries '!$G:$G,'9. Budget Load'!$G:$G,'4.ACU Salaries '!Z:Z)+SUMIF('5. Casual Salary Workings'!$B:$B,'9. Budget Load'!$G:$G,'5. Casual Salary Workings'!J:J)+SUMIF('5. Casual Salary Workings'!$O:$O,'9. Budget Load'!$G:$G,'5. Casual Salary Workings'!W:W)</f>
        <v>0</v>
      </c>
      <c r="R40" s="390">
        <f>SUMIF('4.ACU Salaries '!$G:$G,'9. Budget Load'!$G:$G,'4.ACU Salaries '!AA:AA)+SUMIF('5. Casual Salary Workings'!$B:$B,'9. Budget Load'!$G:$G,'5. Casual Salary Workings'!K:K)+SUMIF('5. Casual Salary Workings'!$O:$O,'9. Budget Load'!$G:$G,'5. Casual Salary Workings'!X:X)</f>
        <v>0</v>
      </c>
      <c r="S40" s="390">
        <f>SUMIF('4.ACU Salaries '!$G:$G,'9. Budget Load'!$G:$G,'4.ACU Salaries '!AB:AB)+SUMIF('5. Casual Salary Workings'!$B:$B,'9. Budget Load'!$G:$G,'5. Casual Salary Workings'!L:L)+SUMIF('5. Casual Salary Workings'!$O:$O,'9. Budget Load'!$G:$G,'5. Casual Salary Workings'!Y:Y)</f>
        <v>0</v>
      </c>
      <c r="W40" s="397">
        <v>20105</v>
      </c>
      <c r="X40" s="283" t="s">
        <v>402</v>
      </c>
    </row>
    <row r="41" spans="3:24" outlineLevel="1" x14ac:dyDescent="0.25">
      <c r="C41" s="280" t="e">
        <f t="shared" si="12"/>
        <v>#REF!</v>
      </c>
      <c r="D41" s="285">
        <v>93</v>
      </c>
      <c r="E41" s="285" t="e">
        <f>'1.Coversheet'!#REF!</f>
        <v>#REF!</v>
      </c>
      <c r="F41" s="285" t="e">
        <f>LEFT('1.Coversheet'!#REF!,3)</f>
        <v>#REF!</v>
      </c>
      <c r="G41" s="286">
        <v>20203</v>
      </c>
      <c r="H41" s="289" t="str">
        <f t="shared" si="13"/>
        <v>Professional Salaries Casual</v>
      </c>
      <c r="I41" s="369"/>
      <c r="J41" s="640">
        <f t="shared" si="14"/>
        <v>0</v>
      </c>
      <c r="L41" s="390">
        <f>SUMIF('4.ACU Salaries '!$G:$G,'9. Budget Load'!$G:$G,'4.ACU Salaries '!U:U)+SUMIF('5. Casual Salary Workings'!$B:$B,'9. Budget Load'!$G:$G,'5. Casual Salary Workings'!E:E)+SUMIF('5. Casual Salary Workings'!$O:$O,'9. Budget Load'!$G:$G,'5. Casual Salary Workings'!R:R)</f>
        <v>0</v>
      </c>
      <c r="M41" s="390">
        <f>SUMIF('4.ACU Salaries '!$G:$G,'9. Budget Load'!$G:$G,'4.ACU Salaries '!V:V)+SUMIF('5. Casual Salary Workings'!$B:$B,'9. Budget Load'!$G:$G,'5. Casual Salary Workings'!F:F)+SUMIF('5. Casual Salary Workings'!$O:$O,'9. Budget Load'!$G:$G,'5. Casual Salary Workings'!S:S)</f>
        <v>0</v>
      </c>
      <c r="N41" s="390">
        <f>SUMIF('4.ACU Salaries '!$G:$G,'9. Budget Load'!$G:$G,'4.ACU Salaries '!W:W)+SUMIF('5. Casual Salary Workings'!$B:$B,'9. Budget Load'!$G:$G,'5. Casual Salary Workings'!G:G)+SUMIF('5. Casual Salary Workings'!$O:$O,'9. Budget Load'!$G:$G,'5. Casual Salary Workings'!T:T)</f>
        <v>0</v>
      </c>
      <c r="O41" s="390">
        <f>SUMIF('4.ACU Salaries '!$G:$G,'9. Budget Load'!$G:$G,'4.ACU Salaries '!X:X)+SUMIF('5. Casual Salary Workings'!$B:$B,'9. Budget Load'!$G:$G,'5. Casual Salary Workings'!H:H)+SUMIF('5. Casual Salary Workings'!$O:$O,'9. Budget Load'!$G:$G,'5. Casual Salary Workings'!U:U)</f>
        <v>0</v>
      </c>
      <c r="P41" s="390">
        <f>SUMIF('4.ACU Salaries '!$G:$G,'9. Budget Load'!$G:$G,'4.ACU Salaries '!Y:Y)+SUMIF('5. Casual Salary Workings'!$B:$B,'9. Budget Load'!$G:$G,'5. Casual Salary Workings'!I:I)+SUMIF('5. Casual Salary Workings'!$O:$O,'9. Budget Load'!$G:$G,'5. Casual Salary Workings'!V:V)</f>
        <v>0</v>
      </c>
      <c r="Q41" s="390">
        <f>SUMIF('4.ACU Salaries '!$G:$G,'9. Budget Load'!$G:$G,'4.ACU Salaries '!Z:Z)+SUMIF('5. Casual Salary Workings'!$B:$B,'9. Budget Load'!$G:$G,'5. Casual Salary Workings'!J:J)+SUMIF('5. Casual Salary Workings'!$O:$O,'9. Budget Load'!$G:$G,'5. Casual Salary Workings'!W:W)</f>
        <v>0</v>
      </c>
      <c r="R41" s="390">
        <f>SUMIF('4.ACU Salaries '!$G:$G,'9. Budget Load'!$G:$G,'4.ACU Salaries '!AA:AA)+SUMIF('5. Casual Salary Workings'!$B:$B,'9. Budget Load'!$G:$G,'5. Casual Salary Workings'!K:K)+SUMIF('5. Casual Salary Workings'!$O:$O,'9. Budget Load'!$G:$G,'5. Casual Salary Workings'!X:X)</f>
        <v>0</v>
      </c>
      <c r="S41" s="390">
        <f>SUMIF('4.ACU Salaries '!$G:$G,'9. Budget Load'!$G:$G,'4.ACU Salaries '!AB:AB)+SUMIF('5. Casual Salary Workings'!$B:$B,'9. Budget Load'!$G:$G,'5. Casual Salary Workings'!L:L)+SUMIF('5. Casual Salary Workings'!$O:$O,'9. Budget Load'!$G:$G,'5. Casual Salary Workings'!Y:Y)</f>
        <v>0</v>
      </c>
      <c r="W41" s="397">
        <v>20107</v>
      </c>
      <c r="X41" s="283" t="s">
        <v>404</v>
      </c>
    </row>
    <row r="42" spans="3:24" outlineLevel="1" x14ac:dyDescent="0.25">
      <c r="C42" s="280" t="e">
        <f t="shared" si="12"/>
        <v>#REF!</v>
      </c>
      <c r="D42" s="285">
        <v>94</v>
      </c>
      <c r="E42" s="285" t="e">
        <f>'1.Coversheet'!#REF!</f>
        <v>#REF!</v>
      </c>
      <c r="F42" s="285" t="e">
        <f>LEFT('1.Coversheet'!#REF!,3)</f>
        <v>#REF!</v>
      </c>
      <c r="G42" s="286">
        <v>20251</v>
      </c>
      <c r="H42" s="289" t="str">
        <f t="shared" si="13"/>
        <v>Professional OnCosts Continuing</v>
      </c>
      <c r="I42" s="368">
        <v>0.27</v>
      </c>
      <c r="J42" s="640">
        <f t="shared" si="14"/>
        <v>0</v>
      </c>
      <c r="L42" s="390">
        <f>SUMIF('4.ACU Salaries '!$H:$H,'9. Budget Load'!$G:$G,'4.ACU Salaries '!AC:AC)+SUMIF('5. Casual Salary Workings'!$B:$B,'9. Budget Load'!$G:$G,'5. Casual Salary Workings'!E:E)+SUMIF('5. Casual Salary Workings'!$O:$O,'9. Budget Load'!$G:$G,'5. Casual Salary Workings'!R:R)</f>
        <v>0</v>
      </c>
      <c r="M42" s="390">
        <f>SUMIF('4.ACU Salaries '!$H:$H,'9. Budget Load'!$G:$G,'4.ACU Salaries '!AD:AD)+SUMIF('5. Casual Salary Workings'!$B:$B,'9. Budget Load'!$G:$G,'5. Casual Salary Workings'!F:F)+SUMIF('5. Casual Salary Workings'!$O:$O,'9. Budget Load'!$G:$G,'5. Casual Salary Workings'!S:S)</f>
        <v>0</v>
      </c>
      <c r="N42" s="390">
        <f>SUMIF('4.ACU Salaries '!$H:$H,'9. Budget Load'!$G:$G,'4.ACU Salaries '!AE:AE)+SUMIF('5. Casual Salary Workings'!$B:$B,'9. Budget Load'!$G:$G,'5. Casual Salary Workings'!G:G)+SUMIF('5. Casual Salary Workings'!$O:$O,'9. Budget Load'!$G:$G,'5. Casual Salary Workings'!T:T)</f>
        <v>0</v>
      </c>
      <c r="O42" s="390">
        <f>SUMIF('4.ACU Salaries '!$H:$H,'9. Budget Load'!$G:$G,'4.ACU Salaries '!AF:AF)+SUMIF('5. Casual Salary Workings'!$B:$B,'9. Budget Load'!$G:$G,'5. Casual Salary Workings'!H:H)+SUMIF('5. Casual Salary Workings'!$O:$O,'9. Budget Load'!$G:$G,'5. Casual Salary Workings'!U:U)</f>
        <v>0</v>
      </c>
      <c r="P42" s="390">
        <f>SUMIF('4.ACU Salaries '!$H:$H,'9. Budget Load'!$G:$G,'4.ACU Salaries '!AG:AG)+SUMIF('5. Casual Salary Workings'!$B:$B,'9. Budget Load'!$G:$G,'5. Casual Salary Workings'!I:I)+SUMIF('5. Casual Salary Workings'!$O:$O,'9. Budget Load'!$G:$G,'5. Casual Salary Workings'!V:V)</f>
        <v>0</v>
      </c>
      <c r="Q42" s="390">
        <f>SUMIF('4.ACU Salaries '!$H:$H,'9. Budget Load'!$G:$G,'4.ACU Salaries '!AH:AH)+SUMIF('5. Casual Salary Workings'!$B:$B,'9. Budget Load'!$G:$G,'5. Casual Salary Workings'!J:J)+SUMIF('5. Casual Salary Workings'!$O:$O,'9. Budget Load'!$G:$G,'5. Casual Salary Workings'!W:W)</f>
        <v>0</v>
      </c>
      <c r="R42" s="390">
        <f>SUMIF('4.ACU Salaries '!$H:$H,'9. Budget Load'!$G:$G,'4.ACU Salaries '!AI:AI)+SUMIF('5. Casual Salary Workings'!$B:$B,'9. Budget Load'!$G:$G,'5. Casual Salary Workings'!K:K)+SUMIF('5. Casual Salary Workings'!$O:$O,'9. Budget Load'!$G:$G,'5. Casual Salary Workings'!X:X)</f>
        <v>0</v>
      </c>
      <c r="S42" s="390">
        <f>SUMIF('4.ACU Salaries '!$H:$H,'9. Budget Load'!$G:$G,'4.ACU Salaries '!AJ:AJ)+SUMIF('5. Casual Salary Workings'!$B:$B,'9. Budget Load'!$G:$G,'5. Casual Salary Workings'!L:L)+SUMIF('5. Casual Salary Workings'!$O:$O,'9. Budget Load'!$G:$G,'5. Casual Salary Workings'!Y:Y)</f>
        <v>0</v>
      </c>
      <c r="W42" s="397">
        <v>20115</v>
      </c>
      <c r="X42" s="283" t="s">
        <v>407</v>
      </c>
    </row>
    <row r="43" spans="3:24" outlineLevel="1" x14ac:dyDescent="0.25">
      <c r="C43" s="280" t="e">
        <f t="shared" si="12"/>
        <v>#REF!</v>
      </c>
      <c r="D43" s="285">
        <v>95</v>
      </c>
      <c r="E43" s="285" t="e">
        <f>'1.Coversheet'!#REF!</f>
        <v>#REF!</v>
      </c>
      <c r="F43" s="285" t="e">
        <f>LEFT('1.Coversheet'!#REF!,3)</f>
        <v>#REF!</v>
      </c>
      <c r="G43" s="286">
        <v>20252</v>
      </c>
      <c r="H43" s="289" t="str">
        <f t="shared" si="13"/>
        <v>Professional OnCosts Contract</v>
      </c>
      <c r="I43" s="369">
        <v>0.16500000000000001</v>
      </c>
      <c r="J43" s="640">
        <f t="shared" si="14"/>
        <v>0</v>
      </c>
      <c r="L43" s="390">
        <f>SUMIF('4.ACU Salaries '!$H:$H,'9. Budget Load'!$G:$G,'4.ACU Salaries '!AC:AC)+SUMIF('5. Casual Salary Workings'!$B:$B,'9. Budget Load'!$G:$G,'5. Casual Salary Workings'!E:E)+SUMIF('5. Casual Salary Workings'!$O:$O,'9. Budget Load'!$G:$G,'5. Casual Salary Workings'!R:R)</f>
        <v>0</v>
      </c>
      <c r="M43" s="390">
        <f>SUMIF('4.ACU Salaries '!$H:$H,'9. Budget Load'!$G:$G,'4.ACU Salaries '!AD:AD)+SUMIF('5. Casual Salary Workings'!$B:$B,'9. Budget Load'!$G:$G,'5. Casual Salary Workings'!F:F)+SUMIF('5. Casual Salary Workings'!$O:$O,'9. Budget Load'!$G:$G,'5. Casual Salary Workings'!S:S)</f>
        <v>0</v>
      </c>
      <c r="N43" s="390">
        <f>SUMIF('4.ACU Salaries '!$H:$H,'9. Budget Load'!$G:$G,'4.ACU Salaries '!AE:AE)+SUMIF('5. Casual Salary Workings'!$B:$B,'9. Budget Load'!$G:$G,'5. Casual Salary Workings'!G:G)+SUMIF('5. Casual Salary Workings'!$O:$O,'9. Budget Load'!$G:$G,'5. Casual Salary Workings'!T:T)</f>
        <v>0</v>
      </c>
      <c r="O43" s="390">
        <f>SUMIF('4.ACU Salaries '!$H:$H,'9. Budget Load'!$G:$G,'4.ACU Salaries '!AF:AF)+SUMIF('5. Casual Salary Workings'!$B:$B,'9. Budget Load'!$G:$G,'5. Casual Salary Workings'!H:H)+SUMIF('5. Casual Salary Workings'!$O:$O,'9. Budget Load'!$G:$G,'5. Casual Salary Workings'!U:U)</f>
        <v>0</v>
      </c>
      <c r="P43" s="390">
        <f>SUMIF('4.ACU Salaries '!$H:$H,'9. Budget Load'!$G:$G,'4.ACU Salaries '!AG:AG)+SUMIF('5. Casual Salary Workings'!$B:$B,'9. Budget Load'!$G:$G,'5. Casual Salary Workings'!I:I)+SUMIF('5. Casual Salary Workings'!$O:$O,'9. Budget Load'!$G:$G,'5. Casual Salary Workings'!V:V)</f>
        <v>0</v>
      </c>
      <c r="Q43" s="390">
        <f>SUMIF('4.ACU Salaries '!$H:$H,'9. Budget Load'!$G:$G,'4.ACU Salaries '!AH:AH)+SUMIF('5. Casual Salary Workings'!$B:$B,'9. Budget Load'!$G:$G,'5. Casual Salary Workings'!J:J)+SUMIF('5. Casual Salary Workings'!$O:$O,'9. Budget Load'!$G:$G,'5. Casual Salary Workings'!W:W)</f>
        <v>0</v>
      </c>
      <c r="R43" s="390">
        <f>SUMIF('4.ACU Salaries '!$H:$H,'9. Budget Load'!$G:$G,'4.ACU Salaries '!AI:AI)+SUMIF('5. Casual Salary Workings'!$B:$B,'9. Budget Load'!$G:$G,'5. Casual Salary Workings'!K:K)+SUMIF('5. Casual Salary Workings'!$O:$O,'9. Budget Load'!$G:$G,'5. Casual Salary Workings'!X:X)</f>
        <v>0</v>
      </c>
      <c r="S43" s="390">
        <f>SUMIF('4.ACU Salaries '!$H:$H,'9. Budget Load'!$G:$G,'4.ACU Salaries '!AJ:AJ)+SUMIF('5. Casual Salary Workings'!$B:$B,'9. Budget Load'!$G:$G,'5. Casual Salary Workings'!L:L)+SUMIF('5. Casual Salary Workings'!$O:$O,'9. Budget Load'!$G:$G,'5. Casual Salary Workings'!Y:Y)</f>
        <v>0</v>
      </c>
      <c r="W43" s="397">
        <v>20153</v>
      </c>
      <c r="X43" s="283" t="s">
        <v>412</v>
      </c>
    </row>
    <row r="44" spans="3:24" outlineLevel="1" x14ac:dyDescent="0.25">
      <c r="C44" s="280" t="e">
        <f t="shared" si="12"/>
        <v>#REF!</v>
      </c>
      <c r="D44" s="285">
        <v>96</v>
      </c>
      <c r="E44" s="285" t="e">
        <f>'1.Coversheet'!#REF!</f>
        <v>#REF!</v>
      </c>
      <c r="F44" s="285" t="e">
        <f>LEFT('1.Coversheet'!#REF!,3)</f>
        <v>#REF!</v>
      </c>
      <c r="G44" s="286">
        <v>20253</v>
      </c>
      <c r="H44" s="289" t="str">
        <f t="shared" si="13"/>
        <v>Professional OnCosts Casual</v>
      </c>
      <c r="I44" s="369">
        <v>0.16500000000000001</v>
      </c>
      <c r="J44" s="640">
        <f t="shared" si="14"/>
        <v>0</v>
      </c>
      <c r="L44" s="390">
        <f>SUMIF('4.ACU Salaries '!$H:$H,'9. Budget Load'!$G:$G,'4.ACU Salaries '!AC:AC)+SUMIF('5. Casual Salary Workings'!$B:$B,'9. Budget Load'!$G:$G,'5. Casual Salary Workings'!E:E)+SUMIF('5. Casual Salary Workings'!$O:$O,'9. Budget Load'!$G:$G,'5. Casual Salary Workings'!R:R)</f>
        <v>0</v>
      </c>
      <c r="M44" s="390">
        <f>SUMIF('4.ACU Salaries '!$H:$H,'9. Budget Load'!$G:$G,'4.ACU Salaries '!AD:AD)+SUMIF('5. Casual Salary Workings'!$B:$B,'9. Budget Load'!$G:$G,'5. Casual Salary Workings'!F:F)+SUMIF('5. Casual Salary Workings'!$O:$O,'9. Budget Load'!$G:$G,'5. Casual Salary Workings'!S:S)</f>
        <v>0</v>
      </c>
      <c r="N44" s="390">
        <f>SUMIF('4.ACU Salaries '!$H:$H,'9. Budget Load'!$G:$G,'4.ACU Salaries '!AE:AE)+SUMIF('5. Casual Salary Workings'!$B:$B,'9. Budget Load'!$G:$G,'5. Casual Salary Workings'!G:G)+SUMIF('5. Casual Salary Workings'!$O:$O,'9. Budget Load'!$G:$G,'5. Casual Salary Workings'!T:T)</f>
        <v>0</v>
      </c>
      <c r="O44" s="390">
        <f>SUMIF('4.ACU Salaries '!$H:$H,'9. Budget Load'!$G:$G,'4.ACU Salaries '!AF:AF)+SUMIF('5. Casual Salary Workings'!$B:$B,'9. Budget Load'!$G:$G,'5. Casual Salary Workings'!H:H)+SUMIF('5. Casual Salary Workings'!$O:$O,'9. Budget Load'!$G:$G,'5. Casual Salary Workings'!U:U)</f>
        <v>0</v>
      </c>
      <c r="P44" s="390">
        <f>SUMIF('4.ACU Salaries '!$H:$H,'9. Budget Load'!$G:$G,'4.ACU Salaries '!AG:AG)+SUMIF('5. Casual Salary Workings'!$B:$B,'9. Budget Load'!$G:$G,'5. Casual Salary Workings'!I:I)+SUMIF('5. Casual Salary Workings'!$O:$O,'9. Budget Load'!$G:$G,'5. Casual Salary Workings'!V:V)</f>
        <v>0</v>
      </c>
      <c r="Q44" s="390">
        <f>SUMIF('4.ACU Salaries '!$H:$H,'9. Budget Load'!$G:$G,'4.ACU Salaries '!AH:AH)+SUMIF('5. Casual Salary Workings'!$B:$B,'9. Budget Load'!$G:$G,'5. Casual Salary Workings'!J:J)+SUMIF('5. Casual Salary Workings'!$O:$O,'9. Budget Load'!$G:$G,'5. Casual Salary Workings'!W:W)</f>
        <v>0</v>
      </c>
      <c r="R44" s="390">
        <f>SUMIF('4.ACU Salaries '!$H:$H,'9. Budget Load'!$G:$G,'4.ACU Salaries '!AI:AI)+SUMIF('5. Casual Salary Workings'!$B:$B,'9. Budget Load'!$G:$G,'5. Casual Salary Workings'!K:K)+SUMIF('5. Casual Salary Workings'!$O:$O,'9. Budget Load'!$G:$G,'5. Casual Salary Workings'!X:X)</f>
        <v>0</v>
      </c>
      <c r="S44" s="390">
        <f>SUMIF('4.ACU Salaries '!$H:$H,'9. Budget Load'!$G:$G,'4.ACU Salaries '!AJ:AJ)+SUMIF('5. Casual Salary Workings'!$B:$B,'9. Budget Load'!$G:$G,'5. Casual Salary Workings'!L:L)+SUMIF('5. Casual Salary Workings'!$O:$O,'9. Budget Load'!$G:$G,'5. Casual Salary Workings'!Y:Y)</f>
        <v>0</v>
      </c>
      <c r="W44" s="283"/>
      <c r="X44" s="283"/>
    </row>
    <row r="45" spans="3:24" outlineLevel="1" x14ac:dyDescent="0.25">
      <c r="C45" s="280" t="e">
        <f t="shared" si="12"/>
        <v>#REF!</v>
      </c>
      <c r="D45" s="285">
        <v>97</v>
      </c>
      <c r="E45" s="285" t="e">
        <f>'1.Coversheet'!#REF!</f>
        <v>#REF!</v>
      </c>
      <c r="F45" s="285" t="e">
        <f>LEFT('1.Coversheet'!#REF!,3)</f>
        <v>#REF!</v>
      </c>
      <c r="G45" s="286">
        <v>20207</v>
      </c>
      <c r="H45" s="289" t="str">
        <f t="shared" si="13"/>
        <v>Professional Employment Agencies</v>
      </c>
      <c r="J45" s="640">
        <f t="shared" si="14"/>
        <v>0</v>
      </c>
      <c r="L45" s="390">
        <f>SUMIF('4.ACU Salaries '!$G:$G,'9. Budget Load'!$G:$G,'4.ACU Salaries '!U:U)+SUMIF('5. Casual Salary Workings'!$B:$B,'9. Budget Load'!$G:$G,'5. Casual Salary Workings'!E:E)+SUMIF('5. Casual Salary Workings'!$O:$O,'9. Budget Load'!$G:$G,'5. Casual Salary Workings'!R:R)</f>
        <v>0</v>
      </c>
      <c r="M45" s="390">
        <f>SUMIF('4.ACU Salaries '!$G:$G,'9. Budget Load'!$G:$G,'4.ACU Salaries '!V:V)+SUMIF('5. Casual Salary Workings'!$B:$B,'9. Budget Load'!$G:$G,'5. Casual Salary Workings'!F:F)+SUMIF('5. Casual Salary Workings'!$O:$O,'9. Budget Load'!$G:$G,'5. Casual Salary Workings'!S:S)</f>
        <v>0</v>
      </c>
      <c r="N45" s="390">
        <f>SUMIF('4.ACU Salaries '!$G:$G,'9. Budget Load'!$G:$G,'4.ACU Salaries '!W:W)+SUMIF('5. Casual Salary Workings'!$B:$B,'9. Budget Load'!$G:$G,'5. Casual Salary Workings'!G:G)+SUMIF('5. Casual Salary Workings'!$O:$O,'9. Budget Load'!$G:$G,'5. Casual Salary Workings'!T:T)</f>
        <v>0</v>
      </c>
      <c r="O45" s="390">
        <f>SUMIF('4.ACU Salaries '!$G:$G,'9. Budget Load'!$G:$G,'4.ACU Salaries '!X:X)+SUMIF('5. Casual Salary Workings'!$B:$B,'9. Budget Load'!$G:$G,'5. Casual Salary Workings'!H:H)+SUMIF('5. Casual Salary Workings'!$O:$O,'9. Budget Load'!$G:$G,'5. Casual Salary Workings'!U:U)</f>
        <v>0</v>
      </c>
      <c r="P45" s="390">
        <f>SUMIF('4.ACU Salaries '!$G:$G,'9. Budget Load'!$G:$G,'4.ACU Salaries '!Y:Y)+SUMIF('5. Casual Salary Workings'!$B:$B,'9. Budget Load'!$G:$G,'5. Casual Salary Workings'!I:I)+SUMIF('5. Casual Salary Workings'!$O:$O,'9. Budget Load'!$G:$G,'5. Casual Salary Workings'!V:V)</f>
        <v>0</v>
      </c>
      <c r="Q45" s="390">
        <f>SUMIF('4.ACU Salaries '!$G:$G,'9. Budget Load'!$G:$G,'4.ACU Salaries '!Z:Z)+SUMIF('5. Casual Salary Workings'!$B:$B,'9. Budget Load'!$G:$G,'5. Casual Salary Workings'!J:J)+SUMIF('5. Casual Salary Workings'!$O:$O,'9. Budget Load'!$G:$G,'5. Casual Salary Workings'!W:W)</f>
        <v>0</v>
      </c>
      <c r="R45" s="390">
        <f>SUMIF('4.ACU Salaries '!$G:$G,'9. Budget Load'!$G:$G,'4.ACU Salaries '!AA:AA)+SUMIF('5. Casual Salary Workings'!$B:$B,'9. Budget Load'!$G:$G,'5. Casual Salary Workings'!K:K)+SUMIF('5. Casual Salary Workings'!$O:$O,'9. Budget Load'!$G:$G,'5. Casual Salary Workings'!X:X)</f>
        <v>0</v>
      </c>
      <c r="S45" s="390">
        <f>SUMIF('4.ACU Salaries '!$G:$G,'9. Budget Load'!$G:$G,'4.ACU Salaries '!AB:AB)+SUMIF('5. Casual Salary Workings'!$B:$B,'9. Budget Load'!$G:$G,'5. Casual Salary Workings'!L:L)+SUMIF('5. Casual Salary Workings'!$O:$O,'9. Budget Load'!$G:$G,'5. Casual Salary Workings'!Y:Y)</f>
        <v>0</v>
      </c>
      <c r="W45" s="397">
        <v>20106</v>
      </c>
      <c r="X45" s="283" t="s">
        <v>403</v>
      </c>
    </row>
    <row r="46" spans="3:24" outlineLevel="1" x14ac:dyDescent="0.25">
      <c r="D46" s="209"/>
      <c r="E46" s="209"/>
      <c r="F46" s="209"/>
      <c r="G46" s="209"/>
      <c r="L46" s="209"/>
      <c r="M46" s="209"/>
      <c r="N46" s="209"/>
      <c r="O46" s="209"/>
      <c r="P46" s="209"/>
      <c r="Q46" s="209"/>
      <c r="R46" s="209"/>
      <c r="S46" s="209"/>
      <c r="W46" s="397">
        <v>20108</v>
      </c>
      <c r="X46" s="283" t="s">
        <v>405</v>
      </c>
    </row>
    <row r="47" spans="3:24" outlineLevel="1" x14ac:dyDescent="0.25">
      <c r="D47" s="209"/>
      <c r="E47" s="209"/>
      <c r="F47" s="209"/>
      <c r="H47" s="288" t="s">
        <v>352</v>
      </c>
      <c r="I47" s="367"/>
      <c r="J47" s="356">
        <f xml:space="preserve"> SUBTOTAL(9,J39:J45)</f>
        <v>0</v>
      </c>
      <c r="K47" s="284"/>
      <c r="L47" s="391">
        <f t="shared" ref="L47:Q47" si="15" xml:space="preserve"> SUBTOTAL(9,L39:L45)</f>
        <v>0</v>
      </c>
      <c r="M47" s="391">
        <f t="shared" si="15"/>
        <v>0</v>
      </c>
      <c r="N47" s="391">
        <f t="shared" si="15"/>
        <v>0</v>
      </c>
      <c r="O47" s="391">
        <f t="shared" si="15"/>
        <v>0</v>
      </c>
      <c r="P47" s="391">
        <f t="shared" si="15"/>
        <v>0</v>
      </c>
      <c r="Q47" s="391">
        <f t="shared" si="15"/>
        <v>0</v>
      </c>
      <c r="R47" s="391">
        <f t="shared" ref="R47:S47" si="16" xml:space="preserve"> SUBTOTAL(9,R39:R45)</f>
        <v>0</v>
      </c>
      <c r="S47" s="391">
        <f t="shared" si="16"/>
        <v>0</v>
      </c>
      <c r="W47" s="397">
        <v>20156</v>
      </c>
      <c r="X47" s="283" t="s">
        <v>413</v>
      </c>
    </row>
    <row r="48" spans="3:24" outlineLevel="1" x14ac:dyDescent="0.25">
      <c r="H48" s="288"/>
      <c r="I48" s="367"/>
      <c r="J48" s="381"/>
      <c r="K48" s="284"/>
      <c r="L48" s="392"/>
      <c r="M48" s="392"/>
      <c r="N48" s="392"/>
      <c r="O48" s="392"/>
      <c r="P48" s="392"/>
      <c r="Q48" s="392"/>
      <c r="R48" s="392"/>
      <c r="S48" s="392"/>
      <c r="W48" s="283"/>
      <c r="X48" s="283"/>
    </row>
    <row r="49" spans="3:24" ht="16.5" outlineLevel="1" thickBot="1" x14ac:dyDescent="0.3">
      <c r="G49" s="240"/>
      <c r="H49" s="382" t="s">
        <v>615</v>
      </c>
      <c r="J49" s="383">
        <f>J36+J47</f>
        <v>0</v>
      </c>
      <c r="K49" s="385"/>
      <c r="L49" s="393">
        <f t="shared" ref="L49:Q49" si="17">L36+L47</f>
        <v>0</v>
      </c>
      <c r="M49" s="393">
        <f t="shared" si="17"/>
        <v>0</v>
      </c>
      <c r="N49" s="393">
        <f t="shared" si="17"/>
        <v>0</v>
      </c>
      <c r="O49" s="393">
        <f t="shared" si="17"/>
        <v>0</v>
      </c>
      <c r="P49" s="393">
        <f t="shared" si="17"/>
        <v>0</v>
      </c>
      <c r="Q49" s="393">
        <f t="shared" si="17"/>
        <v>0</v>
      </c>
      <c r="R49" s="393">
        <f t="shared" ref="R49:S49" si="18">R36+R47</f>
        <v>0</v>
      </c>
      <c r="S49" s="393">
        <f t="shared" si="18"/>
        <v>0</v>
      </c>
      <c r="V49" s="927" t="str">
        <f>IF(J49='4.ACU Salaries '!AK62,"OK","DOES NOT BALANCE, CHECK TAB4 &amp;TAB5")</f>
        <v>OK</v>
      </c>
      <c r="W49" s="397">
        <v>20201</v>
      </c>
      <c r="X49" s="283" t="s">
        <v>415</v>
      </c>
    </row>
    <row r="50" spans="3:24" outlineLevel="1" x14ac:dyDescent="0.25">
      <c r="J50" s="850"/>
      <c r="K50" s="284"/>
      <c r="L50" s="209"/>
      <c r="M50" s="209"/>
      <c r="N50" s="209"/>
      <c r="O50" s="209"/>
      <c r="P50" s="209"/>
      <c r="Q50" s="209"/>
      <c r="R50" s="209"/>
      <c r="S50" s="209"/>
      <c r="W50" s="397">
        <v>20202</v>
      </c>
      <c r="X50" s="283" t="s">
        <v>416</v>
      </c>
    </row>
    <row r="51" spans="3:24" ht="15.75" outlineLevel="1" x14ac:dyDescent="0.25">
      <c r="G51" s="240" t="s">
        <v>524</v>
      </c>
      <c r="L51" s="209"/>
      <c r="M51" s="209"/>
      <c r="N51" s="209"/>
      <c r="O51" s="209"/>
      <c r="P51" s="209"/>
      <c r="Q51" s="209"/>
      <c r="R51" s="209"/>
      <c r="S51" s="209"/>
      <c r="W51" s="397">
        <v>20204</v>
      </c>
      <c r="X51" s="283" t="s">
        <v>418</v>
      </c>
    </row>
    <row r="52" spans="3:24" outlineLevel="1" x14ac:dyDescent="0.25">
      <c r="L52" s="209"/>
      <c r="M52" s="209"/>
      <c r="N52" s="209"/>
      <c r="O52" s="209"/>
      <c r="P52" s="209"/>
      <c r="Q52" s="209"/>
      <c r="R52" s="209"/>
      <c r="S52" s="209"/>
      <c r="W52" s="397">
        <v>20220</v>
      </c>
      <c r="X52" s="283" t="s">
        <v>562</v>
      </c>
    </row>
    <row r="53" spans="3:24" outlineLevel="1" x14ac:dyDescent="0.25">
      <c r="G53" s="284" t="s">
        <v>519</v>
      </c>
      <c r="L53" s="209"/>
      <c r="M53" s="209"/>
      <c r="N53" s="209"/>
      <c r="O53" s="209"/>
      <c r="P53" s="209"/>
      <c r="Q53" s="209"/>
      <c r="R53" s="209"/>
      <c r="S53" s="209"/>
      <c r="W53" s="397">
        <v>20221</v>
      </c>
      <c r="X53" s="283" t="s">
        <v>563</v>
      </c>
    </row>
    <row r="54" spans="3:24" outlineLevel="1" x14ac:dyDescent="0.25">
      <c r="C54" s="280" t="e">
        <f t="shared" ref="C54:C61" si="19">CONCATENATE(D54,"-",E54,"-",F54,"-9999-",G54)</f>
        <v>#REF!</v>
      </c>
      <c r="D54" s="285">
        <v>97</v>
      </c>
      <c r="E54" s="285" t="e">
        <f>'1.Coversheet'!#REF!</f>
        <v>#REF!</v>
      </c>
      <c r="F54" s="285" t="e">
        <f>LEFT('1.Coversheet'!#REF!,3)</f>
        <v>#REF!</v>
      </c>
      <c r="G54" s="286">
        <v>41101</v>
      </c>
      <c r="H54" s="289" t="s">
        <v>249</v>
      </c>
      <c r="J54" s="640">
        <f t="shared" ref="J54:J61" si="20">SUM(L54:S54)</f>
        <v>0</v>
      </c>
      <c r="L54" s="390">
        <f>SUMIF('6.Direct Non-Salary'!$D:$D,'9. Budget Load'!$G:$G,'6.Direct Non-Salary'!F:F)</f>
        <v>0</v>
      </c>
      <c r="M54" s="390">
        <f>SUMIF('6.Direct Non-Salary'!$D:$D,'9. Budget Load'!$G:$G,'6.Direct Non-Salary'!G:G)</f>
        <v>0</v>
      </c>
      <c r="N54" s="390">
        <f>SUMIF('6.Direct Non-Salary'!$D:$D,'9. Budget Load'!$G:$G,'6.Direct Non-Salary'!H:H)</f>
        <v>0</v>
      </c>
      <c r="O54" s="390">
        <f>SUMIF('6.Direct Non-Salary'!$D:$D,'9. Budget Load'!$G:$G,'6.Direct Non-Salary'!I:I)</f>
        <v>0</v>
      </c>
      <c r="P54" s="390">
        <f>SUMIF('6.Direct Non-Salary'!$D:$D,'9. Budget Load'!$G:$G,'6.Direct Non-Salary'!J:J)</f>
        <v>0</v>
      </c>
      <c r="Q54" s="390">
        <f>SUMIF('6.Direct Non-Salary'!$D:$D,'9. Budget Load'!$G:$G,'6.Direct Non-Salary'!K:K)</f>
        <v>0</v>
      </c>
      <c r="R54" s="390">
        <f>SUMIF('6.Direct Non-Salary'!$D:$D,'9. Budget Load'!$G:$G,'6.Direct Non-Salary'!L:L)</f>
        <v>0</v>
      </c>
      <c r="S54" s="390">
        <f>SUMIF('6.Direct Non-Salary'!$D:$D,'9. Budget Load'!$G:$G,'6.Direct Non-Salary'!M:M)</f>
        <v>0</v>
      </c>
      <c r="W54" s="397">
        <v>20223</v>
      </c>
      <c r="X54" s="283" t="s">
        <v>421</v>
      </c>
    </row>
    <row r="55" spans="3:24" x14ac:dyDescent="0.25">
      <c r="C55" s="280" t="e">
        <f t="shared" si="19"/>
        <v>#REF!</v>
      </c>
      <c r="D55" s="285">
        <v>97</v>
      </c>
      <c r="E55" s="285" t="e">
        <f>'1.Coversheet'!#REF!</f>
        <v>#REF!</v>
      </c>
      <c r="F55" s="285" t="e">
        <f>LEFT('1.Coversheet'!#REF!,3)</f>
        <v>#REF!</v>
      </c>
      <c r="G55" s="286">
        <v>41103</v>
      </c>
      <c r="H55" s="289" t="s">
        <v>605</v>
      </c>
      <c r="J55" s="640">
        <f t="shared" si="20"/>
        <v>0</v>
      </c>
      <c r="L55" s="390">
        <f>SUMIF('6.Direct Non-Salary'!$D:$D,'9. Budget Load'!$G:$G,'6.Direct Non-Salary'!F:F)</f>
        <v>0</v>
      </c>
      <c r="M55" s="390">
        <f>SUMIF('6.Direct Non-Salary'!$D:$D,'9. Budget Load'!$G:$G,'6.Direct Non-Salary'!G:G)</f>
        <v>0</v>
      </c>
      <c r="N55" s="390">
        <f>SUMIF('6.Direct Non-Salary'!$D:$D,'9. Budget Load'!$G:$G,'6.Direct Non-Salary'!H:H)</f>
        <v>0</v>
      </c>
      <c r="O55" s="390">
        <f>SUMIF('6.Direct Non-Salary'!$D:$D,'9. Budget Load'!$G:$G,'6.Direct Non-Salary'!I:I)</f>
        <v>0</v>
      </c>
      <c r="P55" s="390">
        <f>SUMIF('6.Direct Non-Salary'!$D:$D,'9. Budget Load'!$G:$G,'6.Direct Non-Salary'!J:J)</f>
        <v>0</v>
      </c>
      <c r="Q55" s="390">
        <f>SUMIF('6.Direct Non-Salary'!$D:$D,'9. Budget Load'!$G:$G,'6.Direct Non-Salary'!K:K)</f>
        <v>0</v>
      </c>
      <c r="R55" s="390">
        <f>SUMIF('6.Direct Non-Salary'!$D:$D,'9. Budget Load'!$G:$G,'6.Direct Non-Salary'!L:L)</f>
        <v>0</v>
      </c>
      <c r="S55" s="390">
        <f>SUMIF('6.Direct Non-Salary'!$D:$D,'9. Budget Load'!$G:$G,'6.Direct Non-Salary'!M:M)</f>
        <v>0</v>
      </c>
      <c r="W55" s="397">
        <v>20230</v>
      </c>
      <c r="X55" s="283" t="s">
        <v>422</v>
      </c>
    </row>
    <row r="56" spans="3:24" x14ac:dyDescent="0.25">
      <c r="C56" s="280" t="e">
        <f t="shared" si="19"/>
        <v>#REF!</v>
      </c>
      <c r="D56" s="285">
        <v>97</v>
      </c>
      <c r="E56" s="285" t="e">
        <f>'1.Coversheet'!#REF!</f>
        <v>#REF!</v>
      </c>
      <c r="F56" s="285" t="e">
        <f>LEFT('1.Coversheet'!#REF!,3)</f>
        <v>#REF!</v>
      </c>
      <c r="G56" s="286">
        <v>41105</v>
      </c>
      <c r="H56" s="289" t="s">
        <v>185</v>
      </c>
      <c r="J56" s="640">
        <f t="shared" si="20"/>
        <v>0</v>
      </c>
      <c r="L56" s="390">
        <f>SUMIF('6.Direct Non-Salary'!$D:$D,'9. Budget Load'!$G:$G,'6.Direct Non-Salary'!F:F)</f>
        <v>0</v>
      </c>
      <c r="M56" s="390">
        <f>SUMIF('6.Direct Non-Salary'!$D:$D,'9. Budget Load'!$G:$G,'6.Direct Non-Salary'!G:G)</f>
        <v>0</v>
      </c>
      <c r="N56" s="390">
        <f>SUMIF('6.Direct Non-Salary'!$D:$D,'9. Budget Load'!$G:$G,'6.Direct Non-Salary'!H:H)</f>
        <v>0</v>
      </c>
      <c r="O56" s="390">
        <f>SUMIF('6.Direct Non-Salary'!$D:$D,'9. Budget Load'!$G:$G,'6.Direct Non-Salary'!I:I)</f>
        <v>0</v>
      </c>
      <c r="P56" s="390">
        <f>SUMIF('6.Direct Non-Salary'!$D:$D,'9. Budget Load'!$G:$G,'6.Direct Non-Salary'!J:J)</f>
        <v>0</v>
      </c>
      <c r="Q56" s="390">
        <f>SUMIF('6.Direct Non-Salary'!$D:$D,'9. Budget Load'!$G:$G,'6.Direct Non-Salary'!K:K)</f>
        <v>0</v>
      </c>
      <c r="R56" s="390">
        <f>SUMIF('6.Direct Non-Salary'!$D:$D,'9. Budget Load'!$G:$G,'6.Direct Non-Salary'!L:L)</f>
        <v>0</v>
      </c>
      <c r="S56" s="390">
        <f>SUMIF('6.Direct Non-Salary'!$D:$D,'9. Budget Load'!$G:$G,'6.Direct Non-Salary'!M:M)</f>
        <v>0</v>
      </c>
      <c r="W56" s="397">
        <v>20241</v>
      </c>
      <c r="X56" s="283" t="s">
        <v>566</v>
      </c>
    </row>
    <row r="57" spans="3:24" x14ac:dyDescent="0.25">
      <c r="C57" s="280" t="e">
        <f t="shared" si="19"/>
        <v>#REF!</v>
      </c>
      <c r="D57" s="285">
        <v>97</v>
      </c>
      <c r="E57" s="285" t="e">
        <f>'1.Coversheet'!#REF!</f>
        <v>#REF!</v>
      </c>
      <c r="F57" s="285" t="e">
        <f>LEFT('1.Coversheet'!#REF!,3)</f>
        <v>#REF!</v>
      </c>
      <c r="G57" s="286">
        <v>41109</v>
      </c>
      <c r="H57" s="289" t="s">
        <v>254</v>
      </c>
      <c r="J57" s="640">
        <f t="shared" si="20"/>
        <v>0</v>
      </c>
      <c r="L57" s="390">
        <f>SUMIF('6.Direct Non-Salary'!$D:$D,'9. Budget Load'!$G:$G,'6.Direct Non-Salary'!F:F)</f>
        <v>0</v>
      </c>
      <c r="M57" s="390">
        <f>SUMIF('6.Direct Non-Salary'!$D:$D,'9. Budget Load'!$G:$G,'6.Direct Non-Salary'!G:G)</f>
        <v>0</v>
      </c>
      <c r="N57" s="390">
        <f>SUMIF('6.Direct Non-Salary'!$D:$D,'9. Budget Load'!$G:$G,'6.Direct Non-Salary'!H:H)</f>
        <v>0</v>
      </c>
      <c r="O57" s="390">
        <f>SUMIF('6.Direct Non-Salary'!$D:$D,'9. Budget Load'!$G:$G,'6.Direct Non-Salary'!I:I)</f>
        <v>0</v>
      </c>
      <c r="P57" s="390">
        <f>SUMIF('6.Direct Non-Salary'!$D:$D,'9. Budget Load'!$G:$G,'6.Direct Non-Salary'!J:J)</f>
        <v>0</v>
      </c>
      <c r="Q57" s="390">
        <f>SUMIF('6.Direct Non-Salary'!$D:$D,'9. Budget Load'!$G:$G,'6.Direct Non-Salary'!K:K)</f>
        <v>0</v>
      </c>
      <c r="R57" s="390">
        <f>SUMIF('6.Direct Non-Salary'!$D:$D,'9. Budget Load'!$G:$G,'6.Direct Non-Salary'!L:L)</f>
        <v>0</v>
      </c>
      <c r="S57" s="390">
        <f>SUMIF('6.Direct Non-Salary'!$D:$D,'9. Budget Load'!$G:$G,'6.Direct Non-Salary'!M:M)</f>
        <v>0</v>
      </c>
      <c r="W57" s="397">
        <v>20251</v>
      </c>
      <c r="X57" s="283" t="s">
        <v>423</v>
      </c>
    </row>
    <row r="58" spans="3:24" x14ac:dyDescent="0.25">
      <c r="C58" s="280" t="e">
        <f t="shared" si="19"/>
        <v>#REF!</v>
      </c>
      <c r="D58" s="285">
        <v>97</v>
      </c>
      <c r="E58" s="285" t="e">
        <f>'1.Coversheet'!#REF!</f>
        <v>#REF!</v>
      </c>
      <c r="F58" s="285" t="e">
        <f>LEFT('1.Coversheet'!#REF!,3)</f>
        <v>#REF!</v>
      </c>
      <c r="G58" s="286">
        <v>41111</v>
      </c>
      <c r="H58" s="289" t="s">
        <v>255</v>
      </c>
      <c r="J58" s="640">
        <f t="shared" si="20"/>
        <v>0</v>
      </c>
      <c r="L58" s="390">
        <f>SUMIF('6.Direct Non-Salary'!$D:$D,'9. Budget Load'!$G:$G,'6.Direct Non-Salary'!F:F)</f>
        <v>0</v>
      </c>
      <c r="M58" s="390">
        <f>SUMIF('6.Direct Non-Salary'!$D:$D,'9. Budget Load'!$G:$G,'6.Direct Non-Salary'!G:G)</f>
        <v>0</v>
      </c>
      <c r="N58" s="390">
        <f>SUMIF('6.Direct Non-Salary'!$D:$D,'9. Budget Load'!$G:$G,'6.Direct Non-Salary'!H:H)</f>
        <v>0</v>
      </c>
      <c r="O58" s="390">
        <f>SUMIF('6.Direct Non-Salary'!$D:$D,'9. Budget Load'!$G:$G,'6.Direct Non-Salary'!I:I)</f>
        <v>0</v>
      </c>
      <c r="P58" s="390">
        <f>SUMIF('6.Direct Non-Salary'!$D:$D,'9. Budget Load'!$G:$G,'6.Direct Non-Salary'!J:J)</f>
        <v>0</v>
      </c>
      <c r="Q58" s="390">
        <f>SUMIF('6.Direct Non-Salary'!$D:$D,'9. Budget Load'!$G:$G,'6.Direct Non-Salary'!K:K)</f>
        <v>0</v>
      </c>
      <c r="R58" s="390">
        <f>SUMIF('6.Direct Non-Salary'!$D:$D,'9. Budget Load'!$G:$G,'6.Direct Non-Salary'!L:L)</f>
        <v>0</v>
      </c>
      <c r="S58" s="390">
        <f>SUMIF('6.Direct Non-Salary'!$D:$D,'9. Budget Load'!$G:$G,'6.Direct Non-Salary'!M:M)</f>
        <v>0</v>
      </c>
      <c r="W58" s="397">
        <v>20252</v>
      </c>
      <c r="X58" s="283" t="s">
        <v>424</v>
      </c>
    </row>
    <row r="59" spans="3:24" x14ac:dyDescent="0.25">
      <c r="C59" s="280" t="e">
        <f t="shared" ref="C59" si="21">CONCATENATE(D59,"-",E59,"-",F59,"-9999-",G59)</f>
        <v>#REF!</v>
      </c>
      <c r="D59" s="285">
        <v>97</v>
      </c>
      <c r="E59" s="285" t="e">
        <f>'1.Coversheet'!#REF!</f>
        <v>#REF!</v>
      </c>
      <c r="F59" s="285" t="e">
        <f>LEFT('1.Coversheet'!#REF!,3)</f>
        <v>#REF!</v>
      </c>
      <c r="G59" s="286">
        <v>41115</v>
      </c>
      <c r="H59" s="289" t="s">
        <v>257</v>
      </c>
      <c r="J59" s="640">
        <f t="shared" si="20"/>
        <v>0</v>
      </c>
      <c r="L59" s="390">
        <f>SUMIF('6.Direct Non-Salary'!$D:$D,'9. Budget Load'!$G:$G,'6.Direct Non-Salary'!F:F)</f>
        <v>0</v>
      </c>
      <c r="M59" s="390">
        <f>SUMIF('6.Direct Non-Salary'!$D:$D,'9. Budget Load'!$G:$G,'6.Direct Non-Salary'!G:G)</f>
        <v>0</v>
      </c>
      <c r="N59" s="390">
        <f>SUMIF('6.Direct Non-Salary'!$D:$D,'9. Budget Load'!$G:$G,'6.Direct Non-Salary'!H:H)</f>
        <v>0</v>
      </c>
      <c r="O59" s="390">
        <f>SUMIF('6.Direct Non-Salary'!$D:$D,'9. Budget Load'!$G:$G,'6.Direct Non-Salary'!I:I)</f>
        <v>0</v>
      </c>
      <c r="P59" s="390">
        <f>SUMIF('6.Direct Non-Salary'!$D:$D,'9. Budget Load'!$G:$G,'6.Direct Non-Salary'!J:J)</f>
        <v>0</v>
      </c>
      <c r="Q59" s="390">
        <f>SUMIF('6.Direct Non-Salary'!$D:$D,'9. Budget Load'!$G:$G,'6.Direct Non-Salary'!K:K)</f>
        <v>0</v>
      </c>
      <c r="R59" s="390">
        <f>SUMIF('6.Direct Non-Salary'!$D:$D,'9. Budget Load'!$G:$G,'6.Direct Non-Salary'!L:L)</f>
        <v>0</v>
      </c>
      <c r="S59" s="390">
        <f>SUMIF('6.Direct Non-Salary'!$D:$D,'9. Budget Load'!$G:$G,'6.Direct Non-Salary'!M:M)</f>
        <v>0</v>
      </c>
      <c r="W59" s="397">
        <v>20252</v>
      </c>
      <c r="X59" s="283" t="s">
        <v>424</v>
      </c>
    </row>
    <row r="60" spans="3:24" outlineLevel="1" x14ac:dyDescent="0.25">
      <c r="C60" s="280" t="e">
        <f t="shared" si="19"/>
        <v>#REF!</v>
      </c>
      <c r="D60" s="285">
        <v>97</v>
      </c>
      <c r="E60" s="285" t="e">
        <f>'1.Coversheet'!#REF!</f>
        <v>#REF!</v>
      </c>
      <c r="F60" s="285" t="e">
        <f>LEFT('1.Coversheet'!#REF!,3)</f>
        <v>#REF!</v>
      </c>
      <c r="G60" s="286">
        <v>41117</v>
      </c>
      <c r="H60" s="289" t="s">
        <v>259</v>
      </c>
      <c r="J60" s="640">
        <f t="shared" si="20"/>
        <v>0</v>
      </c>
      <c r="L60" s="390">
        <f>SUMIF('6.Direct Non-Salary'!$D:$D,'9. Budget Load'!$G:$G,'6.Direct Non-Salary'!F:F)</f>
        <v>0</v>
      </c>
      <c r="M60" s="390">
        <f>SUMIF('6.Direct Non-Salary'!$D:$D,'9. Budget Load'!$G:$G,'6.Direct Non-Salary'!G:G)</f>
        <v>0</v>
      </c>
      <c r="N60" s="390">
        <f>SUMIF('6.Direct Non-Salary'!$D:$D,'9. Budget Load'!$G:$G,'6.Direct Non-Salary'!H:H)</f>
        <v>0</v>
      </c>
      <c r="O60" s="390">
        <f>SUMIF('6.Direct Non-Salary'!$D:$D,'9. Budget Load'!$G:$G,'6.Direct Non-Salary'!I:I)</f>
        <v>0</v>
      </c>
      <c r="P60" s="390">
        <f>SUMIF('6.Direct Non-Salary'!$D:$D,'9. Budget Load'!$G:$G,'6.Direct Non-Salary'!J:J)</f>
        <v>0</v>
      </c>
      <c r="Q60" s="390">
        <f>SUMIF('6.Direct Non-Salary'!$D:$D,'9. Budget Load'!$G:$G,'6.Direct Non-Salary'!K:K)</f>
        <v>0</v>
      </c>
      <c r="R60" s="390">
        <f>SUMIF('6.Direct Non-Salary'!$D:$D,'9. Budget Load'!$G:$G,'6.Direct Non-Salary'!L:L)</f>
        <v>0</v>
      </c>
      <c r="S60" s="390">
        <f>SUMIF('6.Direct Non-Salary'!$D:$D,'9. Budget Load'!$G:$G,'6.Direct Non-Salary'!M:M)</f>
        <v>0</v>
      </c>
      <c r="W60" s="397">
        <v>20295</v>
      </c>
      <c r="X60" s="283" t="s">
        <v>568</v>
      </c>
    </row>
    <row r="61" spans="3:24" outlineLevel="1" x14ac:dyDescent="0.25">
      <c r="C61" s="280" t="e">
        <f t="shared" si="19"/>
        <v>#REF!</v>
      </c>
      <c r="D61" s="285">
        <v>97</v>
      </c>
      <c r="E61" s="285" t="e">
        <f>'1.Coversheet'!#REF!</f>
        <v>#REF!</v>
      </c>
      <c r="F61" s="285" t="e">
        <f>LEFT('1.Coversheet'!#REF!,3)</f>
        <v>#REF!</v>
      </c>
      <c r="G61" s="286">
        <v>41131</v>
      </c>
      <c r="H61" s="289" t="s">
        <v>263</v>
      </c>
      <c r="J61" s="640">
        <f t="shared" si="20"/>
        <v>0</v>
      </c>
      <c r="L61" s="390">
        <f>SUMIF('6.Direct Non-Salary'!$D:$D,'9. Budget Load'!$G:$G,'6.Direct Non-Salary'!F:F)</f>
        <v>0</v>
      </c>
      <c r="M61" s="390">
        <f>SUMIF('6.Direct Non-Salary'!$D:$D,'9. Budget Load'!$G:$G,'6.Direct Non-Salary'!G:G)</f>
        <v>0</v>
      </c>
      <c r="N61" s="390">
        <f>SUMIF('6.Direct Non-Salary'!$D:$D,'9. Budget Load'!$G:$G,'6.Direct Non-Salary'!H:H)</f>
        <v>0</v>
      </c>
      <c r="O61" s="390">
        <f>SUMIF('6.Direct Non-Salary'!$D:$D,'9. Budget Load'!$G:$G,'6.Direct Non-Salary'!I:I)</f>
        <v>0</v>
      </c>
      <c r="P61" s="390">
        <f>SUMIF('6.Direct Non-Salary'!$D:$D,'9. Budget Load'!$G:$G,'6.Direct Non-Salary'!J:J)</f>
        <v>0</v>
      </c>
      <c r="Q61" s="390">
        <f>SUMIF('6.Direct Non-Salary'!$D:$D,'9. Budget Load'!$G:$G,'6.Direct Non-Salary'!K:K)</f>
        <v>0</v>
      </c>
      <c r="R61" s="390">
        <f>SUMIF('6.Direct Non-Salary'!$D:$D,'9. Budget Load'!$G:$G,'6.Direct Non-Salary'!L:L)</f>
        <v>0</v>
      </c>
      <c r="S61" s="390">
        <f>SUMIF('6.Direct Non-Salary'!$D:$D,'9. Budget Load'!$G:$G,'6.Direct Non-Salary'!M:M)</f>
        <v>0</v>
      </c>
      <c r="W61" s="283"/>
      <c r="X61" s="283"/>
    </row>
    <row r="62" spans="3:24" outlineLevel="1" x14ac:dyDescent="0.25">
      <c r="C62" s="280"/>
      <c r="D62" s="280"/>
      <c r="E62" s="280"/>
      <c r="F62" s="280"/>
      <c r="L62" s="209"/>
      <c r="M62" s="209"/>
      <c r="N62" s="209"/>
      <c r="O62" s="209"/>
      <c r="P62" s="209"/>
      <c r="Q62" s="209"/>
      <c r="R62" s="209"/>
      <c r="S62" s="209"/>
      <c r="W62" s="397">
        <v>20203</v>
      </c>
      <c r="X62" s="283" t="s">
        <v>417</v>
      </c>
    </row>
    <row r="63" spans="3:24" outlineLevel="1" x14ac:dyDescent="0.25">
      <c r="C63" s="280"/>
      <c r="D63" s="280"/>
      <c r="E63" s="280"/>
      <c r="F63" s="280"/>
      <c r="I63" s="367"/>
      <c r="J63" s="356">
        <f xml:space="preserve"> SUBTOTAL(9,J54:J61)</f>
        <v>0</v>
      </c>
      <c r="K63" s="284"/>
      <c r="L63" s="391">
        <f t="shared" ref="L63:Q63" si="22" xml:space="preserve"> SUBTOTAL(9,L54:L61)</f>
        <v>0</v>
      </c>
      <c r="M63" s="391">
        <f t="shared" si="22"/>
        <v>0</v>
      </c>
      <c r="N63" s="391">
        <f t="shared" si="22"/>
        <v>0</v>
      </c>
      <c r="O63" s="391">
        <f t="shared" si="22"/>
        <v>0</v>
      </c>
      <c r="P63" s="391">
        <f t="shared" si="22"/>
        <v>0</v>
      </c>
      <c r="Q63" s="391">
        <f t="shared" si="22"/>
        <v>0</v>
      </c>
      <c r="R63" s="391">
        <f t="shared" ref="R63:S63" si="23" xml:space="preserve"> SUBTOTAL(9,R54:R61)</f>
        <v>0</v>
      </c>
      <c r="S63" s="391">
        <f t="shared" si="23"/>
        <v>0</v>
      </c>
      <c r="W63" s="397">
        <v>20207</v>
      </c>
      <c r="X63" s="283" t="s">
        <v>419</v>
      </c>
    </row>
    <row r="64" spans="3:24" outlineLevel="1" x14ac:dyDescent="0.25">
      <c r="C64" s="280"/>
      <c r="D64" s="280"/>
      <c r="E64" s="280"/>
      <c r="F64" s="280"/>
      <c r="I64" s="370"/>
      <c r="L64" s="209"/>
      <c r="M64" s="209"/>
      <c r="N64" s="209"/>
      <c r="O64" s="209"/>
      <c r="P64" s="209"/>
      <c r="Q64" s="209"/>
      <c r="R64" s="209"/>
      <c r="S64" s="209"/>
      <c r="W64" s="397">
        <v>20215</v>
      </c>
      <c r="X64" s="283" t="s">
        <v>420</v>
      </c>
    </row>
    <row r="65" spans="3:24" outlineLevel="1" x14ac:dyDescent="0.25">
      <c r="C65" s="280"/>
      <c r="D65" s="280"/>
      <c r="E65" s="280"/>
      <c r="F65" s="280"/>
      <c r="G65" s="284" t="s">
        <v>520</v>
      </c>
      <c r="I65" s="370"/>
      <c r="L65" s="209"/>
      <c r="M65" s="209"/>
      <c r="N65" s="209"/>
      <c r="O65" s="209"/>
      <c r="P65" s="209"/>
      <c r="Q65" s="209"/>
      <c r="R65" s="209"/>
      <c r="S65" s="209"/>
      <c r="W65" s="397">
        <v>20253</v>
      </c>
      <c r="X65" s="283" t="s">
        <v>425</v>
      </c>
    </row>
    <row r="66" spans="3:24" outlineLevel="1" x14ac:dyDescent="0.25">
      <c r="C66" s="280" t="e">
        <f t="shared" ref="C66:C72" si="24">CONCATENATE(D66,"-",E66,"-",F66,"-9999-",G66)</f>
        <v>#REF!</v>
      </c>
      <c r="D66" s="285">
        <v>97</v>
      </c>
      <c r="E66" s="285" t="e">
        <f>'1.Coversheet'!#REF!</f>
        <v>#REF!</v>
      </c>
      <c r="F66" s="285" t="e">
        <f>LEFT('1.Coversheet'!#REF!,3)</f>
        <v>#REF!</v>
      </c>
      <c r="G66" s="286">
        <v>41102</v>
      </c>
      <c r="H66" s="289" t="s">
        <v>250</v>
      </c>
      <c r="J66" s="640">
        <f t="shared" ref="J66:J72" si="25">SUM(L66:S66)</f>
        <v>0</v>
      </c>
      <c r="L66" s="390">
        <f>SUMIF('6.Direct Non-Salary'!$D:$D,'9. Budget Load'!$G:$G,'6.Direct Non-Salary'!F:F)</f>
        <v>0</v>
      </c>
      <c r="M66" s="390">
        <f>SUMIF('6.Direct Non-Salary'!$D:$D,'9. Budget Load'!$G:$G,'6.Direct Non-Salary'!G:G)</f>
        <v>0</v>
      </c>
      <c r="N66" s="390">
        <f>SUMIF('6.Direct Non-Salary'!$D:$D,'9. Budget Load'!$G:$G,'6.Direct Non-Salary'!H:H)</f>
        <v>0</v>
      </c>
      <c r="O66" s="390">
        <f>SUMIF('6.Direct Non-Salary'!$D:$D,'9. Budget Load'!$G:$G,'6.Direct Non-Salary'!I:I)</f>
        <v>0</v>
      </c>
      <c r="P66" s="390">
        <f>SUMIF('6.Direct Non-Salary'!$D:$D,'9. Budget Load'!$G:$G,'6.Direct Non-Salary'!J:J)</f>
        <v>0</v>
      </c>
      <c r="Q66" s="390">
        <f>SUMIF('6.Direct Non-Salary'!$D:$D,'9. Budget Load'!$G:$G,'6.Direct Non-Salary'!K:K)</f>
        <v>0</v>
      </c>
      <c r="R66" s="390">
        <f>SUMIF('6.Direct Non-Salary'!$D:$D,'9. Budget Load'!$G:$G,'6.Direct Non-Salary'!L:L)</f>
        <v>0</v>
      </c>
      <c r="S66" s="390">
        <f>SUMIF('6.Direct Non-Salary'!$D:$D,'9. Budget Load'!$G:$G,'6.Direct Non-Salary'!M:M)</f>
        <v>0</v>
      </c>
      <c r="W66" s="283"/>
      <c r="X66" s="283"/>
    </row>
    <row r="67" spans="3:24" outlineLevel="1" x14ac:dyDescent="0.25">
      <c r="C67" s="280" t="e">
        <f t="shared" si="24"/>
        <v>#REF!</v>
      </c>
      <c r="D67" s="285">
        <v>97</v>
      </c>
      <c r="E67" s="285" t="e">
        <f>'1.Coversheet'!#REF!</f>
        <v>#REF!</v>
      </c>
      <c r="F67" s="285" t="e">
        <f>LEFT('1.Coversheet'!#REF!,3)</f>
        <v>#REF!</v>
      </c>
      <c r="G67" s="286">
        <v>41104</v>
      </c>
      <c r="H67" s="289" t="s">
        <v>252</v>
      </c>
      <c r="J67" s="640">
        <f t="shared" si="25"/>
        <v>0</v>
      </c>
      <c r="L67" s="390">
        <f>SUMIF('6.Direct Non-Salary'!$D:$D,'9. Budget Load'!$G:$G,'6.Direct Non-Salary'!F:F)</f>
        <v>0</v>
      </c>
      <c r="M67" s="390">
        <f>SUMIF('6.Direct Non-Salary'!$D:$D,'9. Budget Load'!$G:$G,'6.Direct Non-Salary'!G:G)</f>
        <v>0</v>
      </c>
      <c r="N67" s="390">
        <f>SUMIF('6.Direct Non-Salary'!$D:$D,'9. Budget Load'!$G:$G,'6.Direct Non-Salary'!H:H)</f>
        <v>0</v>
      </c>
      <c r="O67" s="390">
        <f>SUMIF('6.Direct Non-Salary'!$D:$D,'9. Budget Load'!$G:$G,'6.Direct Non-Salary'!I:I)</f>
        <v>0</v>
      </c>
      <c r="P67" s="390">
        <f>SUMIF('6.Direct Non-Salary'!$D:$D,'9. Budget Load'!$G:$G,'6.Direct Non-Salary'!J:J)</f>
        <v>0</v>
      </c>
      <c r="Q67" s="390">
        <f>SUMIF('6.Direct Non-Salary'!$D:$D,'9. Budget Load'!$G:$G,'6.Direct Non-Salary'!K:K)</f>
        <v>0</v>
      </c>
      <c r="R67" s="390">
        <f>SUMIF('6.Direct Non-Salary'!$D:$D,'9. Budget Load'!$G:$G,'6.Direct Non-Salary'!L:L)</f>
        <v>0</v>
      </c>
      <c r="S67" s="390">
        <f>SUMIF('6.Direct Non-Salary'!$D:$D,'9. Budget Load'!$G:$G,'6.Direct Non-Salary'!M:M)</f>
        <v>0</v>
      </c>
      <c r="W67" s="397">
        <v>42001</v>
      </c>
      <c r="X67" s="283" t="s">
        <v>264</v>
      </c>
    </row>
    <row r="68" spans="3:24" outlineLevel="1" x14ac:dyDescent="0.25">
      <c r="C68" s="280" t="e">
        <f t="shared" si="24"/>
        <v>#REF!</v>
      </c>
      <c r="D68" s="285">
        <v>97</v>
      </c>
      <c r="E68" s="285" t="e">
        <f>'1.Coversheet'!#REF!</f>
        <v>#REF!</v>
      </c>
      <c r="F68" s="285" t="e">
        <f>LEFT('1.Coversheet'!#REF!,3)</f>
        <v>#REF!</v>
      </c>
      <c r="G68" s="286">
        <v>41106</v>
      </c>
      <c r="H68" s="289" t="s">
        <v>186</v>
      </c>
      <c r="J68" s="640">
        <f t="shared" si="25"/>
        <v>0</v>
      </c>
      <c r="L68" s="390">
        <f>SUMIF('6.Direct Non-Salary'!$D:$D,'9. Budget Load'!$G:$G,'6.Direct Non-Salary'!F:F)</f>
        <v>0</v>
      </c>
      <c r="M68" s="390">
        <f>SUMIF('6.Direct Non-Salary'!$D:$D,'9. Budget Load'!$G:$G,'6.Direct Non-Salary'!G:G)</f>
        <v>0</v>
      </c>
      <c r="N68" s="390">
        <f>SUMIF('6.Direct Non-Salary'!$D:$D,'9. Budget Load'!$G:$G,'6.Direct Non-Salary'!H:H)</f>
        <v>0</v>
      </c>
      <c r="O68" s="390">
        <f>SUMIF('6.Direct Non-Salary'!$D:$D,'9. Budget Load'!$G:$G,'6.Direct Non-Salary'!I:I)</f>
        <v>0</v>
      </c>
      <c r="P68" s="390">
        <f>SUMIF('6.Direct Non-Salary'!$D:$D,'9. Budget Load'!$G:$G,'6.Direct Non-Salary'!J:J)</f>
        <v>0</v>
      </c>
      <c r="Q68" s="390">
        <f>SUMIF('6.Direct Non-Salary'!$D:$D,'9. Budget Load'!$G:$G,'6.Direct Non-Salary'!K:K)</f>
        <v>0</v>
      </c>
      <c r="R68" s="390">
        <f>SUMIF('6.Direct Non-Salary'!$D:$D,'9. Budget Load'!$G:$G,'6.Direct Non-Salary'!L:L)</f>
        <v>0</v>
      </c>
      <c r="S68" s="390">
        <f>SUMIF('6.Direct Non-Salary'!$D:$D,'9. Budget Load'!$G:$G,'6.Direct Non-Salary'!M:M)</f>
        <v>0</v>
      </c>
      <c r="W68" s="397">
        <v>42002</v>
      </c>
      <c r="X68" s="283" t="s">
        <v>1</v>
      </c>
    </row>
    <row r="69" spans="3:24" outlineLevel="1" x14ac:dyDescent="0.25">
      <c r="C69" s="280" t="e">
        <f t="shared" si="24"/>
        <v>#REF!</v>
      </c>
      <c r="D69" s="285">
        <v>97</v>
      </c>
      <c r="E69" s="285" t="e">
        <f>'1.Coversheet'!#REF!</f>
        <v>#REF!</v>
      </c>
      <c r="F69" s="285" t="e">
        <f>LEFT('1.Coversheet'!#REF!,3)</f>
        <v>#REF!</v>
      </c>
      <c r="G69" s="286">
        <v>41108</v>
      </c>
      <c r="H69" s="289" t="s">
        <v>253</v>
      </c>
      <c r="J69" s="640">
        <f t="shared" si="25"/>
        <v>0</v>
      </c>
      <c r="L69" s="390">
        <f>SUMIF('6.Direct Non-Salary'!$D:$D,'9. Budget Load'!$G:$G,'6.Direct Non-Salary'!F:F)</f>
        <v>0</v>
      </c>
      <c r="M69" s="390">
        <f>SUMIF('6.Direct Non-Salary'!$D:$D,'9. Budget Load'!$G:$G,'6.Direct Non-Salary'!G:G)</f>
        <v>0</v>
      </c>
      <c r="N69" s="390">
        <f>SUMIF('6.Direct Non-Salary'!$D:$D,'9. Budget Load'!$G:$G,'6.Direct Non-Salary'!H:H)</f>
        <v>0</v>
      </c>
      <c r="O69" s="390">
        <f>SUMIF('6.Direct Non-Salary'!$D:$D,'9. Budget Load'!$G:$G,'6.Direct Non-Salary'!I:I)</f>
        <v>0</v>
      </c>
      <c r="P69" s="390">
        <f>SUMIF('6.Direct Non-Salary'!$D:$D,'9. Budget Load'!$G:$G,'6.Direct Non-Salary'!J:J)</f>
        <v>0</v>
      </c>
      <c r="Q69" s="390">
        <f>SUMIF('6.Direct Non-Salary'!$D:$D,'9. Budget Load'!$G:$G,'6.Direct Non-Salary'!K:K)</f>
        <v>0</v>
      </c>
      <c r="R69" s="390">
        <f>SUMIF('6.Direct Non-Salary'!$D:$D,'9. Budget Load'!$G:$G,'6.Direct Non-Salary'!L:L)</f>
        <v>0</v>
      </c>
      <c r="S69" s="390">
        <f>SUMIF('6.Direct Non-Salary'!$D:$D,'9. Budget Load'!$G:$G,'6.Direct Non-Salary'!M:M)</f>
        <v>0</v>
      </c>
      <c r="W69" s="397">
        <v>42003</v>
      </c>
      <c r="X69" s="283" t="s">
        <v>427</v>
      </c>
    </row>
    <row r="70" spans="3:24" outlineLevel="1" x14ac:dyDescent="0.25">
      <c r="C70" s="280"/>
      <c r="D70" s="285"/>
      <c r="E70" s="285"/>
      <c r="F70" s="285"/>
      <c r="G70" s="286">
        <v>41112</v>
      </c>
      <c r="H70" s="289" t="s">
        <v>256</v>
      </c>
      <c r="J70" s="640">
        <f t="shared" si="25"/>
        <v>0</v>
      </c>
      <c r="L70" s="390">
        <f>SUMIF('6.Direct Non-Salary'!$D:$D,'9. Budget Load'!$G:$G,'6.Direct Non-Salary'!F:F)</f>
        <v>0</v>
      </c>
      <c r="M70" s="390">
        <f>SUMIF('6.Direct Non-Salary'!$D:$D,'9. Budget Load'!$G:$G,'6.Direct Non-Salary'!G:G)</f>
        <v>0</v>
      </c>
      <c r="N70" s="390">
        <f>SUMIF('6.Direct Non-Salary'!$D:$D,'9. Budget Load'!$G:$G,'6.Direct Non-Salary'!H:H)</f>
        <v>0</v>
      </c>
      <c r="O70" s="390">
        <f>SUMIF('6.Direct Non-Salary'!$D:$D,'9. Budget Load'!$G:$G,'6.Direct Non-Salary'!I:I)</f>
        <v>0</v>
      </c>
      <c r="P70" s="390">
        <f>SUMIF('6.Direct Non-Salary'!$D:$D,'9. Budget Load'!$G:$G,'6.Direct Non-Salary'!J:J)</f>
        <v>0</v>
      </c>
      <c r="Q70" s="390">
        <f>SUMIF('6.Direct Non-Salary'!$D:$D,'9. Budget Load'!$G:$G,'6.Direct Non-Salary'!K:K)</f>
        <v>0</v>
      </c>
      <c r="R70" s="390">
        <f>SUMIF('6.Direct Non-Salary'!$D:$D,'9. Budget Load'!$G:$G,'6.Direct Non-Salary'!L:L)</f>
        <v>0</v>
      </c>
      <c r="S70" s="390">
        <f>SUMIF('6.Direct Non-Salary'!$D:$D,'9. Budget Load'!$G:$G,'6.Direct Non-Salary'!M:M)</f>
        <v>0</v>
      </c>
      <c r="W70" s="397"/>
      <c r="X70" s="283"/>
    </row>
    <row r="71" spans="3:24" outlineLevel="1" x14ac:dyDescent="0.25">
      <c r="C71" s="280" t="e">
        <f t="shared" si="24"/>
        <v>#REF!</v>
      </c>
      <c r="D71" s="285">
        <v>97</v>
      </c>
      <c r="E71" s="285" t="e">
        <f>'1.Coversheet'!#REF!</f>
        <v>#REF!</v>
      </c>
      <c r="F71" s="285" t="e">
        <f>LEFT('1.Coversheet'!#REF!,3)</f>
        <v>#REF!</v>
      </c>
      <c r="G71" s="286">
        <v>41116</v>
      </c>
      <c r="H71" s="289" t="s">
        <v>258</v>
      </c>
      <c r="J71" s="640">
        <f t="shared" si="25"/>
        <v>0</v>
      </c>
      <c r="L71" s="390">
        <f>SUMIF('6.Direct Non-Salary'!$D:$D,'9. Budget Load'!$G:$G,'6.Direct Non-Salary'!F:F)</f>
        <v>0</v>
      </c>
      <c r="M71" s="390">
        <f>SUMIF('6.Direct Non-Salary'!$D:$D,'9. Budget Load'!$G:$G,'6.Direct Non-Salary'!G:G)</f>
        <v>0</v>
      </c>
      <c r="N71" s="390">
        <f>SUMIF('6.Direct Non-Salary'!$D:$D,'9. Budget Load'!$G:$G,'6.Direct Non-Salary'!H:H)</f>
        <v>0</v>
      </c>
      <c r="O71" s="390">
        <f>SUMIF('6.Direct Non-Salary'!$D:$D,'9. Budget Load'!$G:$G,'6.Direct Non-Salary'!I:I)</f>
        <v>0</v>
      </c>
      <c r="P71" s="390">
        <f>SUMIF('6.Direct Non-Salary'!$D:$D,'9. Budget Load'!$G:$G,'6.Direct Non-Salary'!J:J)</f>
        <v>0</v>
      </c>
      <c r="Q71" s="390">
        <f>SUMIF('6.Direct Non-Salary'!$D:$D,'9. Budget Load'!$G:$G,'6.Direct Non-Salary'!K:K)</f>
        <v>0</v>
      </c>
      <c r="R71" s="390">
        <f>SUMIF('6.Direct Non-Salary'!$D:$D,'9. Budget Load'!$G:$G,'6.Direct Non-Salary'!L:L)</f>
        <v>0</v>
      </c>
      <c r="S71" s="390">
        <f>SUMIF('6.Direct Non-Salary'!$D:$D,'9. Budget Load'!$G:$G,'6.Direct Non-Salary'!M:M)</f>
        <v>0</v>
      </c>
      <c r="W71" s="397">
        <v>42005</v>
      </c>
      <c r="X71" s="283" t="s">
        <v>266</v>
      </c>
    </row>
    <row r="72" spans="3:24" outlineLevel="1" x14ac:dyDescent="0.25">
      <c r="C72" s="280" t="e">
        <f t="shared" si="24"/>
        <v>#REF!</v>
      </c>
      <c r="D72" s="285">
        <v>97</v>
      </c>
      <c r="E72" s="285" t="e">
        <f>'1.Coversheet'!#REF!</f>
        <v>#REF!</v>
      </c>
      <c r="F72" s="285" t="e">
        <f>LEFT('1.Coversheet'!#REF!,3)</f>
        <v>#REF!</v>
      </c>
      <c r="G72" s="286">
        <v>41118</v>
      </c>
      <c r="H72" s="289" t="s">
        <v>260</v>
      </c>
      <c r="J72" s="640">
        <f t="shared" si="25"/>
        <v>0</v>
      </c>
      <c r="L72" s="390">
        <f>SUMIF('6.Direct Non-Salary'!$D:$D,'9. Budget Load'!$G:$G,'6.Direct Non-Salary'!F:F)</f>
        <v>0</v>
      </c>
      <c r="M72" s="390">
        <f>SUMIF('6.Direct Non-Salary'!$D:$D,'9. Budget Load'!$G:$G,'6.Direct Non-Salary'!G:G)</f>
        <v>0</v>
      </c>
      <c r="N72" s="390">
        <f>SUMIF('6.Direct Non-Salary'!$D:$D,'9. Budget Load'!$G:$G,'6.Direct Non-Salary'!H:H)</f>
        <v>0</v>
      </c>
      <c r="O72" s="390">
        <f>SUMIF('6.Direct Non-Salary'!$D:$D,'9. Budget Load'!$G:$G,'6.Direct Non-Salary'!I:I)</f>
        <v>0</v>
      </c>
      <c r="P72" s="390">
        <f>SUMIF('6.Direct Non-Salary'!$D:$D,'9. Budget Load'!$G:$G,'6.Direct Non-Salary'!J:J)</f>
        <v>0</v>
      </c>
      <c r="Q72" s="390">
        <f>SUMIF('6.Direct Non-Salary'!$D:$D,'9. Budget Load'!$G:$G,'6.Direct Non-Salary'!K:K)</f>
        <v>0</v>
      </c>
      <c r="R72" s="390">
        <f>SUMIF('6.Direct Non-Salary'!$D:$D,'9. Budget Load'!$G:$G,'6.Direct Non-Salary'!L:L)</f>
        <v>0</v>
      </c>
      <c r="S72" s="390">
        <f>SUMIF('6.Direct Non-Salary'!$D:$D,'9. Budget Load'!$G:$G,'6.Direct Non-Salary'!M:M)</f>
        <v>0</v>
      </c>
      <c r="W72" s="283"/>
      <c r="X72" s="283"/>
    </row>
    <row r="73" spans="3:24" outlineLevel="1" x14ac:dyDescent="0.25">
      <c r="C73" s="280"/>
      <c r="D73" s="280"/>
      <c r="E73" s="280"/>
      <c r="F73" s="280"/>
      <c r="L73" s="209"/>
      <c r="M73" s="209"/>
      <c r="N73" s="209"/>
      <c r="O73" s="209"/>
      <c r="P73" s="209"/>
      <c r="Q73" s="209"/>
      <c r="R73" s="209"/>
      <c r="S73" s="209"/>
      <c r="W73" s="397">
        <v>43201</v>
      </c>
      <c r="X73" s="283" t="s">
        <v>271</v>
      </c>
    </row>
    <row r="74" spans="3:24" outlineLevel="1" x14ac:dyDescent="0.25">
      <c r="C74" s="280"/>
      <c r="D74" s="280"/>
      <c r="E74" s="280"/>
      <c r="F74" s="280"/>
      <c r="H74" s="288" t="s">
        <v>352</v>
      </c>
      <c r="I74" s="367"/>
      <c r="J74" s="356">
        <f xml:space="preserve"> SUBTOTAL(9,J66:J72)</f>
        <v>0</v>
      </c>
      <c r="K74" s="284"/>
      <c r="L74" s="356">
        <f t="shared" ref="L74:Q74" si="26" xml:space="preserve"> SUBTOTAL(9,L66:L72)</f>
        <v>0</v>
      </c>
      <c r="M74" s="356">
        <f t="shared" si="26"/>
        <v>0</v>
      </c>
      <c r="N74" s="356">
        <f t="shared" si="26"/>
        <v>0</v>
      </c>
      <c r="O74" s="356">
        <f t="shared" si="26"/>
        <v>0</v>
      </c>
      <c r="P74" s="356">
        <f t="shared" si="26"/>
        <v>0</v>
      </c>
      <c r="Q74" s="356">
        <f t="shared" si="26"/>
        <v>0</v>
      </c>
      <c r="R74" s="356">
        <f t="shared" ref="R74:S74" si="27" xml:space="preserve"> SUBTOTAL(9,R66:R72)</f>
        <v>0</v>
      </c>
      <c r="S74" s="356">
        <f t="shared" si="27"/>
        <v>0</v>
      </c>
      <c r="W74" s="397">
        <v>48301</v>
      </c>
      <c r="X74" s="283" t="s">
        <v>287</v>
      </c>
    </row>
    <row r="75" spans="3:24" outlineLevel="1" x14ac:dyDescent="0.25">
      <c r="C75" s="280"/>
      <c r="D75" s="280"/>
      <c r="E75" s="280"/>
      <c r="F75" s="280"/>
      <c r="L75" s="209"/>
      <c r="M75" s="209"/>
      <c r="N75" s="209"/>
      <c r="O75" s="209"/>
      <c r="P75" s="209"/>
      <c r="Q75" s="209"/>
      <c r="R75" s="209"/>
      <c r="S75" s="209"/>
      <c r="W75" s="397">
        <v>48302</v>
      </c>
      <c r="X75" s="283" t="s">
        <v>288</v>
      </c>
    </row>
    <row r="76" spans="3:24" outlineLevel="1" x14ac:dyDescent="0.25">
      <c r="C76" s="280"/>
      <c r="D76" s="280"/>
      <c r="E76" s="280"/>
      <c r="F76" s="280"/>
      <c r="G76" s="284" t="s">
        <v>512</v>
      </c>
      <c r="L76" s="209"/>
      <c r="M76" s="209"/>
      <c r="N76" s="209"/>
      <c r="O76" s="209"/>
      <c r="P76" s="209"/>
      <c r="Q76" s="209"/>
      <c r="R76" s="209"/>
      <c r="S76" s="209"/>
      <c r="W76" s="397">
        <v>48311</v>
      </c>
      <c r="X76" s="283" t="s">
        <v>289</v>
      </c>
    </row>
    <row r="77" spans="3:24" x14ac:dyDescent="0.25">
      <c r="C77" s="280" t="e">
        <f t="shared" ref="C77:C80" si="28">CONCATENATE(D77,"-",E77,"-",F77,"-9999-",G77)</f>
        <v>#REF!</v>
      </c>
      <c r="D77" s="285">
        <v>97</v>
      </c>
      <c r="E77" s="285" t="e">
        <f>'1.Coversheet'!#REF!</f>
        <v>#REF!</v>
      </c>
      <c r="F77" s="285" t="e">
        <f>LEFT('1.Coversheet'!#REF!,3)</f>
        <v>#REF!</v>
      </c>
      <c r="G77" s="286">
        <v>37105</v>
      </c>
      <c r="H77" s="289" t="str">
        <f>IF(ISERROR(VLOOKUP(G77,$W$26:$X$298,2,FALSE)),"Enter Natural Account code",VLOOKUP(G77,$W$26:$X$298,2,FALSE))</f>
        <v>Maintenance-Buildings-Electrical</v>
      </c>
      <c r="J77" s="640">
        <f t="shared" ref="J77:J80" si="29">SUM(L77:S77)</f>
        <v>0</v>
      </c>
      <c r="L77" s="390">
        <f>SUMIF('6.Direct Non-Salary'!$D:$D,'9. Budget Load'!$G:$G,'6.Direct Non-Salary'!F:F)</f>
        <v>0</v>
      </c>
      <c r="M77" s="390">
        <f>SUMIF('6.Direct Non-Salary'!$D:$D,'9. Budget Load'!$G:$G,'6.Direct Non-Salary'!G:G)</f>
        <v>0</v>
      </c>
      <c r="N77" s="390">
        <f>SUMIF('6.Direct Non-Salary'!$D:$D,'9. Budget Load'!$G:$G,'6.Direct Non-Salary'!H:H)</f>
        <v>0</v>
      </c>
      <c r="O77" s="390">
        <f>SUMIF('6.Direct Non-Salary'!$D:$D,'9. Budget Load'!$G:$G,'6.Direct Non-Salary'!I:I)</f>
        <v>0</v>
      </c>
      <c r="P77" s="390">
        <f>SUMIF('6.Direct Non-Salary'!$D:$D,'9. Budget Load'!$G:$G,'6.Direct Non-Salary'!J:J)</f>
        <v>0</v>
      </c>
      <c r="Q77" s="390">
        <f>SUMIF('6.Direct Non-Salary'!$D:$D,'9. Budget Load'!$G:$G,'6.Direct Non-Salary'!K:K)</f>
        <v>0</v>
      </c>
      <c r="R77" s="390">
        <f>SUMIF('6.Direct Non-Salary'!$D:$D,'9. Budget Load'!$G:$G,'6.Direct Non-Salary'!L:L)</f>
        <v>0</v>
      </c>
      <c r="S77" s="390">
        <f>SUMIF('6.Direct Non-Salary'!$D:$D,'9. Budget Load'!$G:$G,'6.Direct Non-Salary'!M:M)</f>
        <v>0</v>
      </c>
      <c r="W77" s="397">
        <v>48312</v>
      </c>
      <c r="X77" s="283" t="s">
        <v>290</v>
      </c>
    </row>
    <row r="78" spans="3:24" x14ac:dyDescent="0.25">
      <c r="C78" s="280" t="e">
        <f t="shared" si="28"/>
        <v>#REF!</v>
      </c>
      <c r="D78" s="285">
        <v>97</v>
      </c>
      <c r="E78" s="285" t="e">
        <f>'1.Coversheet'!#REF!</f>
        <v>#REF!</v>
      </c>
      <c r="F78" s="285" t="e">
        <f>LEFT('1.Coversheet'!#REF!,3)</f>
        <v>#REF!</v>
      </c>
      <c r="G78" s="286">
        <v>37109</v>
      </c>
      <c r="H78" s="289" t="s">
        <v>327</v>
      </c>
      <c r="J78" s="640">
        <f t="shared" si="29"/>
        <v>0</v>
      </c>
      <c r="L78" s="390">
        <f>SUMIF('6.Direct Non-Salary'!$D:$D,'9. Budget Load'!$G:$G,'6.Direct Non-Salary'!F:F)</f>
        <v>0</v>
      </c>
      <c r="M78" s="390">
        <f>SUMIF('6.Direct Non-Salary'!$D:$D,'9. Budget Load'!$G:$G,'6.Direct Non-Salary'!G:G)</f>
        <v>0</v>
      </c>
      <c r="N78" s="390">
        <f>SUMIF('6.Direct Non-Salary'!$D:$D,'9. Budget Load'!$G:$G,'6.Direct Non-Salary'!H:H)</f>
        <v>0</v>
      </c>
      <c r="O78" s="390">
        <f>SUMIF('6.Direct Non-Salary'!$D:$D,'9. Budget Load'!$G:$G,'6.Direct Non-Salary'!I:I)</f>
        <v>0</v>
      </c>
      <c r="P78" s="390">
        <f>SUMIF('6.Direct Non-Salary'!$D:$D,'9. Budget Load'!$G:$G,'6.Direct Non-Salary'!J:J)</f>
        <v>0</v>
      </c>
      <c r="Q78" s="390">
        <f>SUMIF('6.Direct Non-Salary'!$D:$D,'9. Budget Load'!$G:$G,'6.Direct Non-Salary'!K:K)</f>
        <v>0</v>
      </c>
      <c r="R78" s="390">
        <f>SUMIF('6.Direct Non-Salary'!$D:$D,'9. Budget Load'!$G:$G,'6.Direct Non-Salary'!L:L)</f>
        <v>0</v>
      </c>
      <c r="S78" s="390">
        <f>SUMIF('6.Direct Non-Salary'!$D:$D,'9. Budget Load'!$G:$G,'6.Direct Non-Salary'!M:M)</f>
        <v>0</v>
      </c>
      <c r="W78" s="283"/>
      <c r="X78" s="283"/>
    </row>
    <row r="79" spans="3:24" x14ac:dyDescent="0.25">
      <c r="C79" s="280" t="e">
        <f t="shared" si="28"/>
        <v>#REF!</v>
      </c>
      <c r="D79" s="285">
        <v>97</v>
      </c>
      <c r="E79" s="285" t="e">
        <f>'1.Coversheet'!#REF!</f>
        <v>#REF!</v>
      </c>
      <c r="F79" s="285" t="e">
        <f>LEFT('1.Coversheet'!#REF!,3)</f>
        <v>#REF!</v>
      </c>
      <c r="G79" s="290"/>
      <c r="H79" s="289" t="str">
        <f>IF(ISERROR(VLOOKUP(G79,$W$26:$X$298,2,FALSE)),"Enter Natural Account code",VLOOKUP(G79,$W$26:$X$298,2,FALSE))</f>
        <v>Enter Natural Account code</v>
      </c>
      <c r="J79" s="640">
        <f t="shared" si="29"/>
        <v>0</v>
      </c>
      <c r="L79" s="390">
        <f>SUMIF('6.Direct Non-Salary'!$D:$D,'9. Budget Load'!$G:$G,'6.Direct Non-Salary'!F:F)</f>
        <v>0</v>
      </c>
      <c r="M79" s="390">
        <f>SUMIF('6.Direct Non-Salary'!$D:$D,'9. Budget Load'!$G:$G,'6.Direct Non-Salary'!G:G)</f>
        <v>0</v>
      </c>
      <c r="N79" s="390">
        <f>SUMIF('6.Direct Non-Salary'!$D:$D,'9. Budget Load'!$G:$G,'6.Direct Non-Salary'!H:H)</f>
        <v>0</v>
      </c>
      <c r="O79" s="390">
        <f>SUMIF('6.Direct Non-Salary'!$D:$D,'9. Budget Load'!$G:$G,'6.Direct Non-Salary'!I:I)</f>
        <v>0</v>
      </c>
      <c r="P79" s="390">
        <f>SUMIF('6.Direct Non-Salary'!$D:$D,'9. Budget Load'!$G:$G,'6.Direct Non-Salary'!J:J)</f>
        <v>0</v>
      </c>
      <c r="Q79" s="390">
        <f>SUMIF('6.Direct Non-Salary'!$D:$D,'9. Budget Load'!$G:$G,'6.Direct Non-Salary'!K:K)</f>
        <v>0</v>
      </c>
      <c r="R79" s="390">
        <f>SUMIF('6.Direct Non-Salary'!$D:$D,'9. Budget Load'!$G:$G,'6.Direct Non-Salary'!L:L)</f>
        <v>0</v>
      </c>
      <c r="S79" s="390">
        <f>SUMIF('6.Direct Non-Salary'!$D:$D,'9. Budget Load'!$G:$G,'6.Direct Non-Salary'!M:M)</f>
        <v>0</v>
      </c>
      <c r="W79" s="397">
        <v>34141</v>
      </c>
      <c r="X79" s="283" t="s">
        <v>308</v>
      </c>
    </row>
    <row r="80" spans="3:24" x14ac:dyDescent="0.25">
      <c r="C80" s="280" t="e">
        <f t="shared" si="28"/>
        <v>#REF!</v>
      </c>
      <c r="D80" s="285">
        <v>97</v>
      </c>
      <c r="E80" s="285" t="e">
        <f>'1.Coversheet'!#REF!</f>
        <v>#REF!</v>
      </c>
      <c r="F80" s="285" t="e">
        <f>LEFT('1.Coversheet'!#REF!,3)</f>
        <v>#REF!</v>
      </c>
      <c r="G80" s="290"/>
      <c r="H80" s="289" t="str">
        <f>IF(ISERROR(VLOOKUP(G80,$W$26:$X$298,2,FALSE)),"Enter Natural Account code",VLOOKUP(G80,$W$26:$X$298,2,FALSE))</f>
        <v>Enter Natural Account code</v>
      </c>
      <c r="J80" s="640">
        <f t="shared" si="29"/>
        <v>0</v>
      </c>
      <c r="L80" s="390">
        <f>SUMIF('6.Direct Non-Salary'!$D:$D,'9. Budget Load'!$G:$G,'6.Direct Non-Salary'!F:F)</f>
        <v>0</v>
      </c>
      <c r="M80" s="390">
        <f>SUMIF('6.Direct Non-Salary'!$D:$D,'9. Budget Load'!$G:$G,'6.Direct Non-Salary'!G:G)</f>
        <v>0</v>
      </c>
      <c r="N80" s="390">
        <f>SUMIF('6.Direct Non-Salary'!$D:$D,'9. Budget Load'!$G:$G,'6.Direct Non-Salary'!H:H)</f>
        <v>0</v>
      </c>
      <c r="O80" s="390">
        <f>SUMIF('6.Direct Non-Salary'!$D:$D,'9. Budget Load'!$G:$G,'6.Direct Non-Salary'!I:I)</f>
        <v>0</v>
      </c>
      <c r="P80" s="390">
        <f>SUMIF('6.Direct Non-Salary'!$D:$D,'9. Budget Load'!$G:$G,'6.Direct Non-Salary'!J:J)</f>
        <v>0</v>
      </c>
      <c r="Q80" s="390">
        <f>SUMIF('6.Direct Non-Salary'!$D:$D,'9. Budget Load'!$G:$G,'6.Direct Non-Salary'!K:K)</f>
        <v>0</v>
      </c>
      <c r="R80" s="390">
        <f>SUMIF('6.Direct Non-Salary'!$D:$D,'9. Budget Load'!$G:$G,'6.Direct Non-Salary'!L:L)</f>
        <v>0</v>
      </c>
      <c r="S80" s="390">
        <f>SUMIF('6.Direct Non-Salary'!$D:$D,'9. Budget Load'!$G:$G,'6.Direct Non-Salary'!M:M)</f>
        <v>0</v>
      </c>
      <c r="W80" s="397">
        <v>40501</v>
      </c>
      <c r="X80" s="283" t="s">
        <v>248</v>
      </c>
    </row>
    <row r="81" spans="3:24" outlineLevel="1" x14ac:dyDescent="0.25">
      <c r="L81" s="387"/>
      <c r="M81" s="387"/>
      <c r="N81" s="387"/>
      <c r="O81" s="387"/>
      <c r="P81" s="387"/>
      <c r="Q81" s="387"/>
      <c r="R81" s="387"/>
      <c r="S81" s="387"/>
      <c r="W81" s="397">
        <v>47140</v>
      </c>
      <c r="X81" s="283" t="s">
        <v>281</v>
      </c>
    </row>
    <row r="82" spans="3:24" outlineLevel="1" x14ac:dyDescent="0.25">
      <c r="D82" s="209"/>
      <c r="E82" s="209"/>
      <c r="F82" s="209"/>
      <c r="H82" s="288" t="s">
        <v>352</v>
      </c>
      <c r="I82" s="367"/>
      <c r="J82" s="356">
        <f xml:space="preserve"> SUBTOTAL(9,J77:J80)</f>
        <v>0</v>
      </c>
      <c r="K82" s="284"/>
      <c r="L82" s="391">
        <f t="shared" ref="L82:Q82" si="30" xml:space="preserve"> SUBTOTAL(9,L77:L80)</f>
        <v>0</v>
      </c>
      <c r="M82" s="391">
        <f t="shared" si="30"/>
        <v>0</v>
      </c>
      <c r="N82" s="391">
        <f t="shared" si="30"/>
        <v>0</v>
      </c>
      <c r="O82" s="391">
        <f t="shared" si="30"/>
        <v>0</v>
      </c>
      <c r="P82" s="391">
        <f t="shared" si="30"/>
        <v>0</v>
      </c>
      <c r="Q82" s="391">
        <f t="shared" si="30"/>
        <v>0</v>
      </c>
      <c r="R82" s="391">
        <f t="shared" ref="R82:S82" si="31" xml:space="preserve"> SUBTOTAL(9,R77:R80)</f>
        <v>0</v>
      </c>
      <c r="S82" s="391">
        <f t="shared" si="31"/>
        <v>0</v>
      </c>
      <c r="W82" s="283"/>
      <c r="X82" s="283"/>
    </row>
    <row r="83" spans="3:24" outlineLevel="1" x14ac:dyDescent="0.25">
      <c r="D83" s="209"/>
      <c r="E83" s="209"/>
      <c r="F83" s="209"/>
      <c r="L83" s="387"/>
      <c r="M83" s="387"/>
      <c r="N83" s="387"/>
      <c r="O83" s="387"/>
      <c r="P83" s="387"/>
      <c r="Q83" s="387"/>
      <c r="R83" s="387"/>
      <c r="S83" s="387"/>
      <c r="W83" s="397">
        <v>38101</v>
      </c>
      <c r="X83" s="283" t="s">
        <v>337</v>
      </c>
    </row>
    <row r="84" spans="3:24" outlineLevel="1" x14ac:dyDescent="0.25">
      <c r="D84" s="209"/>
      <c r="E84" s="209"/>
      <c r="F84" s="209"/>
      <c r="G84" s="284" t="s">
        <v>808</v>
      </c>
      <c r="L84" s="387"/>
      <c r="M84" s="387"/>
      <c r="N84" s="387"/>
      <c r="O84" s="387"/>
      <c r="P84" s="387"/>
      <c r="Q84" s="387"/>
      <c r="R84" s="387"/>
      <c r="S84" s="387"/>
      <c r="W84" s="397">
        <v>38102</v>
      </c>
      <c r="X84" s="283" t="s">
        <v>338</v>
      </c>
    </row>
    <row r="85" spans="3:24" outlineLevel="1" x14ac:dyDescent="0.25">
      <c r="C85" s="280" t="e">
        <f t="shared" ref="C85:C86" si="32">CONCATENATE(D85,"-",E85,"-",F85,"-9999-",G85)</f>
        <v>#REF!</v>
      </c>
      <c r="D85" s="285">
        <v>97</v>
      </c>
      <c r="E85" s="285" t="e">
        <f>'1.Coversheet'!#REF!</f>
        <v>#REF!</v>
      </c>
      <c r="F85" s="285" t="e">
        <f>LEFT('1.Coversheet'!#REF!,3)</f>
        <v>#REF!</v>
      </c>
      <c r="G85" s="286">
        <v>48503</v>
      </c>
      <c r="H85" s="289" t="s">
        <v>807</v>
      </c>
      <c r="J85" s="640">
        <f t="shared" ref="J85:J86" si="33">SUM(L85:S85)</f>
        <v>0</v>
      </c>
      <c r="L85" s="390">
        <f>SUMIF('6.Direct Non-Salary'!$D:$D,'9. Budget Load'!$G:$G,'6.Direct Non-Salary'!F:F)</f>
        <v>0</v>
      </c>
      <c r="M85" s="390">
        <f>SUMIF('6.Direct Non-Salary'!$D:$D,'9. Budget Load'!$G:$G,'6.Direct Non-Salary'!G:G)</f>
        <v>0</v>
      </c>
      <c r="N85" s="390">
        <f>SUMIF('6.Direct Non-Salary'!$D:$D,'9. Budget Load'!$G:$G,'6.Direct Non-Salary'!H:H)</f>
        <v>0</v>
      </c>
      <c r="O85" s="390">
        <f>SUMIF('6.Direct Non-Salary'!$D:$D,'9. Budget Load'!$G:$G,'6.Direct Non-Salary'!I:I)</f>
        <v>0</v>
      </c>
      <c r="P85" s="390">
        <f>SUMIF('6.Direct Non-Salary'!$D:$D,'9. Budget Load'!$G:$G,'6.Direct Non-Salary'!J:J)</f>
        <v>0</v>
      </c>
      <c r="Q85" s="390">
        <f>SUMIF('6.Direct Non-Salary'!$D:$D,'9. Budget Load'!$G:$G,'6.Direct Non-Salary'!K:K)</f>
        <v>0</v>
      </c>
      <c r="R85" s="390">
        <f>SUMIF('6.Direct Non-Salary'!$D:$D,'9. Budget Load'!$G:$G,'6.Direct Non-Salary'!L:L)</f>
        <v>0</v>
      </c>
      <c r="S85" s="390">
        <f>SUMIF('6.Direct Non-Salary'!$D:$D,'9. Budget Load'!$G:$G,'6.Direct Non-Salary'!M:M)</f>
        <v>0</v>
      </c>
      <c r="W85" s="397">
        <v>38103</v>
      </c>
      <c r="X85" s="283" t="s">
        <v>339</v>
      </c>
    </row>
    <row r="86" spans="3:24" x14ac:dyDescent="0.25">
      <c r="C86" s="280" t="e">
        <f t="shared" si="32"/>
        <v>#REF!</v>
      </c>
      <c r="D86" s="285">
        <v>97</v>
      </c>
      <c r="E86" s="285" t="e">
        <f>'1.Coversheet'!#REF!</f>
        <v>#REF!</v>
      </c>
      <c r="F86" s="285" t="e">
        <f>LEFT('1.Coversheet'!#REF!,3)</f>
        <v>#REF!</v>
      </c>
      <c r="G86" s="286">
        <v>47141</v>
      </c>
      <c r="H86" s="289" t="s">
        <v>833</v>
      </c>
      <c r="J86" s="640">
        <f t="shared" si="33"/>
        <v>0</v>
      </c>
      <c r="L86" s="390">
        <f>SUMIF('6.Direct Non-Salary'!$D:$D,'9. Budget Load'!$G:$G,'6.Direct Non-Salary'!F:F)</f>
        <v>0</v>
      </c>
      <c r="M86" s="390">
        <f>SUMIF('6.Direct Non-Salary'!$D:$D,'9. Budget Load'!$G:$G,'6.Direct Non-Salary'!G:G)</f>
        <v>0</v>
      </c>
      <c r="N86" s="390">
        <f>SUMIF('6.Direct Non-Salary'!$D:$D,'9. Budget Load'!$G:$G,'6.Direct Non-Salary'!H:H)</f>
        <v>0</v>
      </c>
      <c r="O86" s="390">
        <f>SUMIF('6.Direct Non-Salary'!$D:$D,'9. Budget Load'!$G:$G,'6.Direct Non-Salary'!I:I)</f>
        <v>0</v>
      </c>
      <c r="P86" s="390">
        <f>SUMIF('6.Direct Non-Salary'!$D:$D,'9. Budget Load'!$G:$G,'6.Direct Non-Salary'!J:J)</f>
        <v>0</v>
      </c>
      <c r="Q86" s="390">
        <f>SUMIF('6.Direct Non-Salary'!$D:$D,'9. Budget Load'!$G:$G,'6.Direct Non-Salary'!K:K)</f>
        <v>0</v>
      </c>
      <c r="R86" s="390">
        <f>SUMIF('6.Direct Non-Salary'!$D:$D,'9. Budget Load'!$G:$G,'6.Direct Non-Salary'!L:L)</f>
        <v>0</v>
      </c>
      <c r="S86" s="390">
        <f>SUMIF('6.Direct Non-Salary'!$D:$D,'9. Budget Load'!$G:$G,'6.Direct Non-Salary'!M:M)</f>
        <v>0</v>
      </c>
      <c r="W86" s="397">
        <v>38104</v>
      </c>
      <c r="X86" s="283" t="s">
        <v>340</v>
      </c>
    </row>
    <row r="87" spans="3:24" x14ac:dyDescent="0.25">
      <c r="L87" s="387"/>
      <c r="M87" s="387"/>
      <c r="N87" s="387"/>
      <c r="O87" s="387"/>
      <c r="P87" s="387"/>
      <c r="Q87" s="387"/>
      <c r="R87" s="387"/>
      <c r="S87" s="387"/>
      <c r="W87" s="397">
        <v>38121</v>
      </c>
      <c r="X87" s="283" t="s">
        <v>620</v>
      </c>
    </row>
    <row r="88" spans="3:24" x14ac:dyDescent="0.25">
      <c r="H88" s="288" t="s">
        <v>352</v>
      </c>
      <c r="I88" s="367"/>
      <c r="J88" s="356">
        <f xml:space="preserve"> SUBTOTAL(9,J85:J86)</f>
        <v>0</v>
      </c>
      <c r="K88" s="284"/>
      <c r="L88" s="391">
        <f t="shared" ref="L88:Q88" si="34" xml:space="preserve"> SUBTOTAL(9,L85:L86)</f>
        <v>0</v>
      </c>
      <c r="M88" s="391">
        <f t="shared" si="34"/>
        <v>0</v>
      </c>
      <c r="N88" s="391">
        <f t="shared" si="34"/>
        <v>0</v>
      </c>
      <c r="O88" s="391">
        <f t="shared" si="34"/>
        <v>0</v>
      </c>
      <c r="P88" s="391">
        <f t="shared" si="34"/>
        <v>0</v>
      </c>
      <c r="Q88" s="391">
        <f t="shared" si="34"/>
        <v>0</v>
      </c>
      <c r="R88" s="391">
        <f t="shared" ref="R88:S88" si="35" xml:space="preserve"> SUBTOTAL(9,R85:R86)</f>
        <v>0</v>
      </c>
      <c r="S88" s="391">
        <f t="shared" si="35"/>
        <v>0</v>
      </c>
      <c r="W88" s="397">
        <v>38201</v>
      </c>
      <c r="X88" s="283" t="s">
        <v>341</v>
      </c>
    </row>
    <row r="89" spans="3:24" x14ac:dyDescent="0.25">
      <c r="L89" s="387"/>
      <c r="M89" s="387"/>
      <c r="N89" s="387"/>
      <c r="O89" s="387"/>
      <c r="P89" s="387"/>
      <c r="Q89" s="387"/>
      <c r="R89" s="387"/>
      <c r="S89" s="387"/>
      <c r="W89" s="397">
        <v>38202</v>
      </c>
      <c r="X89" s="283" t="s">
        <v>342</v>
      </c>
    </row>
    <row r="90" spans="3:24" x14ac:dyDescent="0.25">
      <c r="G90" s="284" t="s">
        <v>514</v>
      </c>
      <c r="L90" s="387"/>
      <c r="M90" s="387"/>
      <c r="N90" s="387"/>
      <c r="O90" s="387"/>
      <c r="P90" s="387"/>
      <c r="Q90" s="387"/>
      <c r="R90" s="387"/>
      <c r="S90" s="387"/>
      <c r="W90" s="397">
        <v>38301</v>
      </c>
      <c r="X90" s="283" t="s">
        <v>343</v>
      </c>
    </row>
    <row r="91" spans="3:24" x14ac:dyDescent="0.25">
      <c r="C91" s="280" t="e">
        <f t="shared" ref="C91:C92" si="36">CONCATENATE(D91,"-",E91,"-",F91,"-9999-",G91)</f>
        <v>#REF!</v>
      </c>
      <c r="D91" s="285">
        <v>97</v>
      </c>
      <c r="E91" s="285" t="e">
        <f>'1.Coversheet'!#REF!</f>
        <v>#REF!</v>
      </c>
      <c r="F91" s="285" t="e">
        <f>LEFT('1.Coversheet'!#REF!,3)</f>
        <v>#REF!</v>
      </c>
      <c r="G91" s="286">
        <v>40501</v>
      </c>
      <c r="H91" s="289" t="str">
        <f>IF(ISERROR(VLOOKUP(G91,$W$26:$X$298,2,FALSE)),"Enter Natural Account code",VLOOKUP(G91,$W$26:$X$298,2,FALSE))</f>
        <v>IT &amp; Communications Consultancy</v>
      </c>
      <c r="J91" s="640">
        <f t="shared" ref="J91:J92" si="37">SUM(L91:S91)</f>
        <v>0</v>
      </c>
      <c r="L91" s="390">
        <f>SUMIF('6.Direct Non-Salary'!$D:$D,'9. Budget Load'!$G:$G,'6.Direct Non-Salary'!F:F)</f>
        <v>0</v>
      </c>
      <c r="M91" s="390">
        <f>SUMIF('6.Direct Non-Salary'!$D:$D,'9. Budget Load'!$G:$G,'6.Direct Non-Salary'!G:G)</f>
        <v>0</v>
      </c>
      <c r="N91" s="390">
        <f>SUMIF('6.Direct Non-Salary'!$D:$D,'9. Budget Load'!$G:$G,'6.Direct Non-Salary'!H:H)</f>
        <v>0</v>
      </c>
      <c r="O91" s="390">
        <f>SUMIF('6.Direct Non-Salary'!$D:$D,'9. Budget Load'!$G:$G,'6.Direct Non-Salary'!I:I)</f>
        <v>0</v>
      </c>
      <c r="P91" s="390">
        <f>SUMIF('6.Direct Non-Salary'!$D:$D,'9. Budget Load'!$G:$G,'6.Direct Non-Salary'!J:J)</f>
        <v>0</v>
      </c>
      <c r="Q91" s="390">
        <f>SUMIF('6.Direct Non-Salary'!$D:$D,'9. Budget Load'!$G:$G,'6.Direct Non-Salary'!K:K)</f>
        <v>0</v>
      </c>
      <c r="R91" s="390">
        <f>SUMIF('6.Direct Non-Salary'!$D:$D,'9. Budget Load'!$G:$G,'6.Direct Non-Salary'!L:L)</f>
        <v>0</v>
      </c>
      <c r="S91" s="390">
        <f>SUMIF('6.Direct Non-Salary'!$D:$D,'9. Budget Load'!$G:$G,'6.Direct Non-Salary'!M:M)</f>
        <v>0</v>
      </c>
      <c r="W91" s="397">
        <v>38401</v>
      </c>
      <c r="X91" s="283" t="s">
        <v>344</v>
      </c>
    </row>
    <row r="92" spans="3:24" x14ac:dyDescent="0.25">
      <c r="C92" s="280" t="e">
        <f t="shared" si="36"/>
        <v>#REF!</v>
      </c>
      <c r="D92" s="285">
        <v>97</v>
      </c>
      <c r="E92" s="285" t="e">
        <f>'1.Coversheet'!#REF!</f>
        <v>#REF!</v>
      </c>
      <c r="F92" s="285" t="e">
        <f>LEFT('1.Coversheet'!#REF!,3)</f>
        <v>#REF!</v>
      </c>
      <c r="G92" s="286">
        <v>47140</v>
      </c>
      <c r="H92" s="289" t="str">
        <f>IF(ISERROR(VLOOKUP(G92,$W$26:$X$298,2,FALSE)),"Enter Natural Account code",VLOOKUP(G92,$W$26:$X$298,2,FALSE))</f>
        <v>General Consultancy</v>
      </c>
      <c r="J92" s="640">
        <f t="shared" si="37"/>
        <v>0</v>
      </c>
      <c r="L92" s="390">
        <f>SUMIF('6.Direct Non-Salary'!$D:$D,'9. Budget Load'!$G:$G,'6.Direct Non-Salary'!F:F)</f>
        <v>0</v>
      </c>
      <c r="M92" s="390">
        <f>SUMIF('6.Direct Non-Salary'!$D:$D,'9. Budget Load'!$G:$G,'6.Direct Non-Salary'!G:G)</f>
        <v>0</v>
      </c>
      <c r="N92" s="390">
        <f>SUMIF('6.Direct Non-Salary'!$D:$D,'9. Budget Load'!$G:$G,'6.Direct Non-Salary'!H:H)</f>
        <v>0</v>
      </c>
      <c r="O92" s="390">
        <f>SUMIF('6.Direct Non-Salary'!$D:$D,'9. Budget Load'!$G:$G,'6.Direct Non-Salary'!I:I)</f>
        <v>0</v>
      </c>
      <c r="P92" s="390">
        <f>SUMIF('6.Direct Non-Salary'!$D:$D,'9. Budget Load'!$G:$G,'6.Direct Non-Salary'!J:J)</f>
        <v>0</v>
      </c>
      <c r="Q92" s="390">
        <f>SUMIF('6.Direct Non-Salary'!$D:$D,'9. Budget Load'!$G:$G,'6.Direct Non-Salary'!K:K)</f>
        <v>0</v>
      </c>
      <c r="R92" s="390">
        <f>SUMIF('6.Direct Non-Salary'!$D:$D,'9. Budget Load'!$G:$G,'6.Direct Non-Salary'!L:L)</f>
        <v>0</v>
      </c>
      <c r="S92" s="390">
        <f>SUMIF('6.Direct Non-Salary'!$D:$D,'9. Budget Load'!$G:$G,'6.Direct Non-Salary'!M:M)</f>
        <v>0</v>
      </c>
      <c r="W92" s="283"/>
      <c r="X92" s="283"/>
    </row>
    <row r="93" spans="3:24" x14ac:dyDescent="0.25">
      <c r="L93" s="387"/>
      <c r="M93" s="387"/>
      <c r="N93" s="387"/>
      <c r="O93" s="387"/>
      <c r="P93" s="387"/>
      <c r="Q93" s="387"/>
      <c r="R93" s="387"/>
      <c r="S93" s="387"/>
      <c r="W93" s="397">
        <v>40201</v>
      </c>
      <c r="X93" s="283" t="s">
        <v>242</v>
      </c>
    </row>
    <row r="94" spans="3:24" x14ac:dyDescent="0.25">
      <c r="H94" s="288" t="s">
        <v>352</v>
      </c>
      <c r="I94" s="367"/>
      <c r="J94" s="356">
        <f xml:space="preserve"> SUBTOTAL(9,J91:J92)</f>
        <v>0</v>
      </c>
      <c r="K94" s="284"/>
      <c r="L94" s="391">
        <f t="shared" ref="L94:Q94" si="38" xml:space="preserve"> SUBTOTAL(9,L91:L92)</f>
        <v>0</v>
      </c>
      <c r="M94" s="391">
        <f t="shared" si="38"/>
        <v>0</v>
      </c>
      <c r="N94" s="391">
        <f t="shared" si="38"/>
        <v>0</v>
      </c>
      <c r="O94" s="391">
        <f t="shared" si="38"/>
        <v>0</v>
      </c>
      <c r="P94" s="391">
        <f t="shared" si="38"/>
        <v>0</v>
      </c>
      <c r="Q94" s="391">
        <f t="shared" si="38"/>
        <v>0</v>
      </c>
      <c r="R94" s="391">
        <f t="shared" ref="R94:S94" si="39" xml:space="preserve"> SUBTOTAL(9,R91:R92)</f>
        <v>0</v>
      </c>
      <c r="S94" s="391">
        <f t="shared" si="39"/>
        <v>0</v>
      </c>
      <c r="W94" s="397">
        <v>40202</v>
      </c>
      <c r="X94" s="283" t="s">
        <v>243</v>
      </c>
    </row>
    <row r="95" spans="3:24" x14ac:dyDescent="0.25">
      <c r="L95" s="387"/>
      <c r="M95" s="387"/>
      <c r="N95" s="387"/>
      <c r="O95" s="387"/>
      <c r="P95" s="387"/>
      <c r="Q95" s="387"/>
      <c r="R95" s="387"/>
      <c r="S95" s="387"/>
      <c r="W95" s="283"/>
      <c r="X95" s="283"/>
    </row>
    <row r="96" spans="3:24" x14ac:dyDescent="0.25">
      <c r="G96" s="284" t="s">
        <v>513</v>
      </c>
      <c r="L96" s="387"/>
      <c r="M96" s="387"/>
      <c r="N96" s="387"/>
      <c r="O96" s="387"/>
      <c r="P96" s="387"/>
      <c r="Q96" s="387"/>
      <c r="R96" s="387"/>
      <c r="S96" s="387"/>
      <c r="W96" s="397">
        <v>45101</v>
      </c>
      <c r="X96" s="283" t="s">
        <v>274</v>
      </c>
    </row>
    <row r="97" spans="3:24" x14ac:dyDescent="0.25">
      <c r="C97" s="280" t="e">
        <f t="shared" ref="C97:C99" si="40">CONCATENATE(D97,"-",E97,"-",F97,"-9999-",G97)</f>
        <v>#REF!</v>
      </c>
      <c r="D97" s="285">
        <v>97</v>
      </c>
      <c r="E97" s="285" t="e">
        <f>'1.Coversheet'!#REF!</f>
        <v>#REF!</v>
      </c>
      <c r="F97" s="285" t="e">
        <f>LEFT('1.Coversheet'!#REF!,3)</f>
        <v>#REF!</v>
      </c>
      <c r="G97" s="286">
        <v>43201</v>
      </c>
      <c r="H97" s="289" t="str">
        <f>IF(ISERROR(VLOOKUP(G97,$W$26:$X$298,2,FALSE)),"Enter Natural Account code",VLOOKUP(G97,$W$26:$X$298,2,FALSE))</f>
        <v>Graduation Expenses</v>
      </c>
      <c r="J97" s="640">
        <f t="shared" ref="J97:J99" si="41">SUM(L97:S97)</f>
        <v>0</v>
      </c>
      <c r="L97" s="390">
        <f>SUMIF('6.Direct Non-Salary'!$D:$D,'9. Budget Load'!$G:$G,'6.Direct Non-Salary'!F:F)</f>
        <v>0</v>
      </c>
      <c r="M97" s="390">
        <f>SUMIF('6.Direct Non-Salary'!$D:$D,'9. Budget Load'!$G:$G,'6.Direct Non-Salary'!G:G)</f>
        <v>0</v>
      </c>
      <c r="N97" s="390">
        <f>SUMIF('6.Direct Non-Salary'!$D:$D,'9. Budget Load'!$G:$G,'6.Direct Non-Salary'!H:H)</f>
        <v>0</v>
      </c>
      <c r="O97" s="390">
        <f>SUMIF('6.Direct Non-Salary'!$D:$D,'9. Budget Load'!$G:$G,'6.Direct Non-Salary'!I:I)</f>
        <v>0</v>
      </c>
      <c r="P97" s="390">
        <f>SUMIF('6.Direct Non-Salary'!$D:$D,'9. Budget Load'!$G:$G,'6.Direct Non-Salary'!J:J)</f>
        <v>0</v>
      </c>
      <c r="Q97" s="390">
        <f>SUMIF('6.Direct Non-Salary'!$D:$D,'9. Budget Load'!$G:$G,'6.Direct Non-Salary'!K:K)</f>
        <v>0</v>
      </c>
      <c r="R97" s="390">
        <f>SUMIF('6.Direct Non-Salary'!$D:$D,'9. Budget Load'!$G:$G,'6.Direct Non-Salary'!L:L)</f>
        <v>0</v>
      </c>
      <c r="S97" s="390">
        <f>SUMIF('6.Direct Non-Salary'!$D:$D,'9. Budget Load'!$G:$G,'6.Direct Non-Salary'!M:M)</f>
        <v>0</v>
      </c>
      <c r="W97" s="397">
        <v>45102</v>
      </c>
      <c r="X97" s="283" t="s">
        <v>275</v>
      </c>
    </row>
    <row r="98" spans="3:24" x14ac:dyDescent="0.25">
      <c r="C98" s="280" t="e">
        <f t="shared" si="40"/>
        <v>#REF!</v>
      </c>
      <c r="D98" s="285">
        <v>97</v>
      </c>
      <c r="E98" s="285" t="e">
        <f>'1.Coversheet'!#REF!</f>
        <v>#REF!</v>
      </c>
      <c r="F98" s="285" t="e">
        <f>LEFT('1.Coversheet'!#REF!,3)</f>
        <v>#REF!</v>
      </c>
      <c r="G98" s="286">
        <v>48301</v>
      </c>
      <c r="H98" s="289" t="str">
        <f>IF(ISERROR(VLOOKUP(G98,$W$26:$X$298,2,FALSE)),"Enter Natural Account code",VLOOKUP(G98,$W$26:$X$298,2,FALSE))</f>
        <v>Employee Conference and Course Registration</v>
      </c>
      <c r="J98" s="640">
        <f t="shared" si="41"/>
        <v>0</v>
      </c>
      <c r="L98" s="390">
        <f>SUMIF('6.Direct Non-Salary'!$D:$D,'9. Budget Load'!$G:$G,'6.Direct Non-Salary'!F:F)</f>
        <v>0</v>
      </c>
      <c r="M98" s="390">
        <f>SUMIF('6.Direct Non-Salary'!$D:$D,'9. Budget Load'!$G:$G,'6.Direct Non-Salary'!G:G)</f>
        <v>0</v>
      </c>
      <c r="N98" s="390">
        <f>SUMIF('6.Direct Non-Salary'!$D:$D,'9. Budget Load'!$G:$G,'6.Direct Non-Salary'!H:H)</f>
        <v>0</v>
      </c>
      <c r="O98" s="390">
        <f>SUMIF('6.Direct Non-Salary'!$D:$D,'9. Budget Load'!$G:$G,'6.Direct Non-Salary'!I:I)</f>
        <v>0</v>
      </c>
      <c r="P98" s="390">
        <f>SUMIF('6.Direct Non-Salary'!$D:$D,'9. Budget Load'!$G:$G,'6.Direct Non-Salary'!J:J)</f>
        <v>0</v>
      </c>
      <c r="Q98" s="390">
        <f>SUMIF('6.Direct Non-Salary'!$D:$D,'9. Budget Load'!$G:$G,'6.Direct Non-Salary'!K:K)</f>
        <v>0</v>
      </c>
      <c r="R98" s="390">
        <f>SUMIF('6.Direct Non-Salary'!$D:$D,'9. Budget Load'!$G:$G,'6.Direct Non-Salary'!L:L)</f>
        <v>0</v>
      </c>
      <c r="S98" s="390">
        <f>SUMIF('6.Direct Non-Salary'!$D:$D,'9. Budget Load'!$G:$G,'6.Direct Non-Salary'!M:M)</f>
        <v>0</v>
      </c>
      <c r="W98" s="397">
        <v>45103</v>
      </c>
      <c r="X98" s="283" t="s">
        <v>276</v>
      </c>
    </row>
    <row r="99" spans="3:24" x14ac:dyDescent="0.25">
      <c r="C99" s="280" t="e">
        <f t="shared" si="40"/>
        <v>#REF!</v>
      </c>
      <c r="D99" s="285">
        <v>97</v>
      </c>
      <c r="E99" s="285" t="e">
        <f>'1.Coversheet'!#REF!</f>
        <v>#REF!</v>
      </c>
      <c r="F99" s="285" t="e">
        <f>LEFT('1.Coversheet'!#REF!,3)</f>
        <v>#REF!</v>
      </c>
      <c r="G99" s="286">
        <v>48302</v>
      </c>
      <c r="H99" s="289" t="str">
        <f>IF(ISERROR(VLOOKUP(G99,$W$26:$X$298,2,FALSE)),"Enter Natural Account code",VLOOKUP(G99,$W$26:$X$298,2,FALSE))</f>
        <v>Meeting Expenses</v>
      </c>
      <c r="J99" s="640">
        <f t="shared" si="41"/>
        <v>0</v>
      </c>
      <c r="L99" s="390">
        <f>SUMIF('6.Direct Non-Salary'!$D:$D,'9. Budget Load'!$G:$G,'6.Direct Non-Salary'!F:F)</f>
        <v>0</v>
      </c>
      <c r="M99" s="390">
        <f>SUMIF('6.Direct Non-Salary'!$D:$D,'9. Budget Load'!$G:$G,'6.Direct Non-Salary'!G:G)</f>
        <v>0</v>
      </c>
      <c r="N99" s="390">
        <f>SUMIF('6.Direct Non-Salary'!$D:$D,'9. Budget Load'!$G:$G,'6.Direct Non-Salary'!H:H)</f>
        <v>0</v>
      </c>
      <c r="O99" s="390">
        <f>SUMIF('6.Direct Non-Salary'!$D:$D,'9. Budget Load'!$G:$G,'6.Direct Non-Salary'!I:I)</f>
        <v>0</v>
      </c>
      <c r="P99" s="390">
        <f>SUMIF('6.Direct Non-Salary'!$D:$D,'9. Budget Load'!$G:$G,'6.Direct Non-Salary'!J:J)</f>
        <v>0</v>
      </c>
      <c r="Q99" s="390">
        <f>SUMIF('6.Direct Non-Salary'!$D:$D,'9. Budget Load'!$G:$G,'6.Direct Non-Salary'!K:K)</f>
        <v>0</v>
      </c>
      <c r="R99" s="390">
        <f>SUMIF('6.Direct Non-Salary'!$D:$D,'9. Budget Load'!$G:$G,'6.Direct Non-Salary'!L:L)</f>
        <v>0</v>
      </c>
      <c r="S99" s="390">
        <f>SUMIF('6.Direct Non-Salary'!$D:$D,'9. Budget Load'!$G:$G,'6.Direct Non-Salary'!M:M)</f>
        <v>0</v>
      </c>
      <c r="W99" s="397">
        <v>45121</v>
      </c>
      <c r="X99" s="283" t="s">
        <v>277</v>
      </c>
    </row>
    <row r="100" spans="3:24" x14ac:dyDescent="0.25">
      <c r="L100" s="387"/>
      <c r="M100" s="387"/>
      <c r="N100" s="387"/>
      <c r="O100" s="387"/>
      <c r="P100" s="387"/>
      <c r="Q100" s="387"/>
      <c r="R100" s="387"/>
      <c r="S100" s="387"/>
      <c r="W100" s="397">
        <v>48205</v>
      </c>
      <c r="X100" s="283" t="s">
        <v>286</v>
      </c>
    </row>
    <row r="101" spans="3:24" x14ac:dyDescent="0.25">
      <c r="H101" s="288" t="s">
        <v>352</v>
      </c>
      <c r="I101" s="367"/>
      <c r="J101" s="356">
        <f xml:space="preserve"> SUBTOTAL(9,J97:J99)</f>
        <v>0</v>
      </c>
      <c r="K101" s="284"/>
      <c r="L101" s="391">
        <f t="shared" ref="L101:Q101" si="42" xml:space="preserve"> SUBTOTAL(9,L97:L99)</f>
        <v>0</v>
      </c>
      <c r="M101" s="391">
        <f t="shared" si="42"/>
        <v>0</v>
      </c>
      <c r="N101" s="391">
        <f t="shared" si="42"/>
        <v>0</v>
      </c>
      <c r="O101" s="391">
        <f t="shared" si="42"/>
        <v>0</v>
      </c>
      <c r="P101" s="391">
        <f t="shared" si="42"/>
        <v>0</v>
      </c>
      <c r="Q101" s="391">
        <f t="shared" si="42"/>
        <v>0</v>
      </c>
      <c r="R101" s="391">
        <f t="shared" ref="R101:S101" si="43" xml:space="preserve"> SUBTOTAL(9,R97:R99)</f>
        <v>0</v>
      </c>
      <c r="S101" s="391">
        <f t="shared" si="43"/>
        <v>0</v>
      </c>
      <c r="W101" s="397">
        <v>57601</v>
      </c>
      <c r="X101" s="283" t="s">
        <v>300</v>
      </c>
    </row>
    <row r="102" spans="3:24" x14ac:dyDescent="0.25">
      <c r="L102" s="387"/>
      <c r="M102" s="387"/>
      <c r="N102" s="387"/>
      <c r="O102" s="387"/>
      <c r="P102" s="387"/>
      <c r="Q102" s="387"/>
      <c r="R102" s="387"/>
      <c r="S102" s="387"/>
      <c r="W102" s="397">
        <v>57602</v>
      </c>
      <c r="X102" s="283" t="s">
        <v>447</v>
      </c>
    </row>
    <row r="103" spans="3:24" x14ac:dyDescent="0.25">
      <c r="G103" s="284" t="s">
        <v>530</v>
      </c>
      <c r="L103" s="387"/>
      <c r="M103" s="387"/>
      <c r="N103" s="387"/>
      <c r="O103" s="387"/>
      <c r="P103" s="387"/>
      <c r="Q103" s="387"/>
      <c r="R103" s="387"/>
      <c r="S103" s="387"/>
      <c r="W103" s="397">
        <v>57611</v>
      </c>
      <c r="X103" s="283" t="s">
        <v>301</v>
      </c>
    </row>
    <row r="104" spans="3:24" x14ac:dyDescent="0.25">
      <c r="C104" s="280" t="e">
        <f t="shared" ref="C104:C106" si="44">CONCATENATE(D104,"-",E104,"-",F104,"-9999-",G104)</f>
        <v>#REF!</v>
      </c>
      <c r="D104" s="285">
        <v>97</v>
      </c>
      <c r="E104" s="285" t="e">
        <f>'1.Coversheet'!#REF!</f>
        <v>#REF!</v>
      </c>
      <c r="F104" s="285" t="e">
        <f>LEFT('1.Coversheet'!#REF!,3)</f>
        <v>#REF!</v>
      </c>
      <c r="G104" s="286">
        <v>42001</v>
      </c>
      <c r="H104" s="289" t="str">
        <f>IF(ISERROR(VLOOKUP(G104,$W$26:$X$298,2,FALSE)),"Enter Natural Account code",VLOOKUP(G104,$W$26:$X$298,2,FALSE))</f>
        <v>Advertising</v>
      </c>
      <c r="J104" s="640">
        <f t="shared" ref="J104:J106" si="45">SUM(L104:S104)</f>
        <v>0</v>
      </c>
      <c r="L104" s="390">
        <f>SUMIF('6.Direct Non-Salary'!$D:$D,'9. Budget Load'!$G:$G,'6.Direct Non-Salary'!F:F)</f>
        <v>0</v>
      </c>
      <c r="M104" s="390">
        <f>SUMIF('6.Direct Non-Salary'!$D:$D,'9. Budget Load'!$G:$G,'6.Direct Non-Salary'!G:G)</f>
        <v>0</v>
      </c>
      <c r="N104" s="390">
        <f>SUMIF('6.Direct Non-Salary'!$D:$D,'9. Budget Load'!$G:$G,'6.Direct Non-Salary'!H:H)</f>
        <v>0</v>
      </c>
      <c r="O104" s="390">
        <f>SUMIF('6.Direct Non-Salary'!$D:$D,'9. Budget Load'!$G:$G,'6.Direct Non-Salary'!I:I)</f>
        <v>0</v>
      </c>
      <c r="P104" s="390">
        <f>SUMIF('6.Direct Non-Salary'!$D:$D,'9. Budget Load'!$G:$G,'6.Direct Non-Salary'!J:J)</f>
        <v>0</v>
      </c>
      <c r="Q104" s="390">
        <f>SUMIF('6.Direct Non-Salary'!$D:$D,'9. Budget Load'!$G:$G,'6.Direct Non-Salary'!K:K)</f>
        <v>0</v>
      </c>
      <c r="R104" s="390">
        <f>SUMIF('6.Direct Non-Salary'!$D:$D,'9. Budget Load'!$G:$G,'6.Direct Non-Salary'!L:L)</f>
        <v>0</v>
      </c>
      <c r="S104" s="390">
        <f>SUMIF('6.Direct Non-Salary'!$D:$D,'9. Budget Load'!$G:$G,'6.Direct Non-Salary'!M:M)</f>
        <v>0</v>
      </c>
      <c r="W104" s="397">
        <v>57612</v>
      </c>
      <c r="X104" s="283" t="s">
        <v>449</v>
      </c>
    </row>
    <row r="105" spans="3:24" x14ac:dyDescent="0.25">
      <c r="C105" s="280" t="e">
        <f t="shared" si="44"/>
        <v>#REF!</v>
      </c>
      <c r="D105" s="285">
        <v>97</v>
      </c>
      <c r="E105" s="285" t="e">
        <f>'1.Coversheet'!#REF!</f>
        <v>#REF!</v>
      </c>
      <c r="F105" s="285" t="e">
        <f>LEFT('1.Coversheet'!#REF!,3)</f>
        <v>#REF!</v>
      </c>
      <c r="G105" s="286">
        <v>42002</v>
      </c>
      <c r="H105" s="289" t="str">
        <f>IF(ISERROR(VLOOKUP(G105,$W$26:$X$298,2,FALSE)),"Enter Natural Account code",VLOOKUP(G105,$W$26:$X$298,2,FALSE))</f>
        <v>Promotions &amp; Publicity</v>
      </c>
      <c r="J105" s="640">
        <f t="shared" si="45"/>
        <v>0</v>
      </c>
      <c r="L105" s="390">
        <f>SUMIF('6.Direct Non-Salary'!$D:$D,'9. Budget Load'!$G:$G,'6.Direct Non-Salary'!F:F)</f>
        <v>0</v>
      </c>
      <c r="M105" s="390">
        <f>SUMIF('6.Direct Non-Salary'!$D:$D,'9. Budget Load'!$G:$G,'6.Direct Non-Salary'!G:G)</f>
        <v>0</v>
      </c>
      <c r="N105" s="390">
        <f>SUMIF('6.Direct Non-Salary'!$D:$D,'9. Budget Load'!$G:$G,'6.Direct Non-Salary'!H:H)</f>
        <v>0</v>
      </c>
      <c r="O105" s="390">
        <f>SUMIF('6.Direct Non-Salary'!$D:$D,'9. Budget Load'!$G:$G,'6.Direct Non-Salary'!I:I)</f>
        <v>0</v>
      </c>
      <c r="P105" s="390">
        <f>SUMIF('6.Direct Non-Salary'!$D:$D,'9. Budget Load'!$G:$G,'6.Direct Non-Salary'!J:J)</f>
        <v>0</v>
      </c>
      <c r="Q105" s="390">
        <f>SUMIF('6.Direct Non-Salary'!$D:$D,'9. Budget Load'!$G:$G,'6.Direct Non-Salary'!K:K)</f>
        <v>0</v>
      </c>
      <c r="R105" s="390">
        <f>SUMIF('6.Direct Non-Salary'!$D:$D,'9. Budget Load'!$G:$G,'6.Direct Non-Salary'!L:L)</f>
        <v>0</v>
      </c>
      <c r="S105" s="390">
        <f>SUMIF('6.Direct Non-Salary'!$D:$D,'9. Budget Load'!$G:$G,'6.Direct Non-Salary'!M:M)</f>
        <v>0</v>
      </c>
      <c r="W105" s="397">
        <v>57614</v>
      </c>
      <c r="X105" s="283" t="s">
        <v>450</v>
      </c>
    </row>
    <row r="106" spans="3:24" x14ac:dyDescent="0.25">
      <c r="C106" s="280" t="e">
        <f t="shared" si="44"/>
        <v>#REF!</v>
      </c>
      <c r="D106" s="285">
        <v>97</v>
      </c>
      <c r="E106" s="285" t="e">
        <f>'1.Coversheet'!#REF!</f>
        <v>#REF!</v>
      </c>
      <c r="F106" s="285" t="e">
        <f>LEFT('1.Coversheet'!#REF!,3)</f>
        <v>#REF!</v>
      </c>
      <c r="G106" s="286">
        <v>42005</v>
      </c>
      <c r="H106" s="289" t="str">
        <f>IF(ISERROR(VLOOKUP(G106,$W$26:$X$298,2,FALSE)),"Enter Natural Account code",VLOOKUP(G106,$W$26:$X$298,2,FALSE))</f>
        <v>Merchandise &amp; Goods Purchased for Resale</v>
      </c>
      <c r="J106" s="640">
        <f t="shared" si="45"/>
        <v>0</v>
      </c>
      <c r="L106" s="390">
        <f>SUMIF('6.Direct Non-Salary'!$D:$D,'9. Budget Load'!$G:$G,'6.Direct Non-Salary'!F:F)</f>
        <v>0</v>
      </c>
      <c r="M106" s="390">
        <f>SUMIF('6.Direct Non-Salary'!$D:$D,'9. Budget Load'!$G:$G,'6.Direct Non-Salary'!G:G)</f>
        <v>0</v>
      </c>
      <c r="N106" s="390">
        <f>SUMIF('6.Direct Non-Salary'!$D:$D,'9. Budget Load'!$G:$G,'6.Direct Non-Salary'!H:H)</f>
        <v>0</v>
      </c>
      <c r="O106" s="390">
        <f>SUMIF('6.Direct Non-Salary'!$D:$D,'9. Budget Load'!$G:$G,'6.Direct Non-Salary'!I:I)</f>
        <v>0</v>
      </c>
      <c r="P106" s="390">
        <f>SUMIF('6.Direct Non-Salary'!$D:$D,'9. Budget Load'!$G:$G,'6.Direct Non-Salary'!J:J)</f>
        <v>0</v>
      </c>
      <c r="Q106" s="390">
        <f>SUMIF('6.Direct Non-Salary'!$D:$D,'9. Budget Load'!$G:$G,'6.Direct Non-Salary'!K:K)</f>
        <v>0</v>
      </c>
      <c r="R106" s="390">
        <f>SUMIF('6.Direct Non-Salary'!$D:$D,'9. Budget Load'!$G:$G,'6.Direct Non-Salary'!L:L)</f>
        <v>0</v>
      </c>
      <c r="S106" s="390">
        <f>SUMIF('6.Direct Non-Salary'!$D:$D,'9. Budget Load'!$G:$G,'6.Direct Non-Salary'!M:M)</f>
        <v>0</v>
      </c>
      <c r="W106" s="397">
        <v>57621</v>
      </c>
      <c r="X106" s="283" t="s">
        <v>302</v>
      </c>
    </row>
    <row r="107" spans="3:24" x14ac:dyDescent="0.25">
      <c r="L107" s="387"/>
      <c r="M107" s="387"/>
      <c r="N107" s="387"/>
      <c r="O107" s="387"/>
      <c r="P107" s="387"/>
      <c r="Q107" s="387"/>
      <c r="R107" s="387"/>
      <c r="S107" s="387"/>
      <c r="W107" s="397">
        <v>57631</v>
      </c>
      <c r="X107" s="283" t="s">
        <v>454</v>
      </c>
    </row>
    <row r="108" spans="3:24" x14ac:dyDescent="0.25">
      <c r="H108" s="288" t="s">
        <v>352</v>
      </c>
      <c r="I108" s="367"/>
      <c r="J108" s="356">
        <f xml:space="preserve"> SUBTOTAL(9,J104:J106)</f>
        <v>0</v>
      </c>
      <c r="K108" s="284"/>
      <c r="L108" s="391">
        <f t="shared" ref="L108:Q108" si="46" xml:space="preserve"> SUBTOTAL(9,L104:L106)</f>
        <v>0</v>
      </c>
      <c r="M108" s="391">
        <f t="shared" si="46"/>
        <v>0</v>
      </c>
      <c r="N108" s="391">
        <f t="shared" si="46"/>
        <v>0</v>
      </c>
      <c r="O108" s="391">
        <f t="shared" si="46"/>
        <v>0</v>
      </c>
      <c r="P108" s="391">
        <f t="shared" si="46"/>
        <v>0</v>
      </c>
      <c r="Q108" s="391">
        <f t="shared" si="46"/>
        <v>0</v>
      </c>
      <c r="R108" s="391">
        <f t="shared" ref="R108:S108" si="47" xml:space="preserve"> SUBTOTAL(9,R104:R106)</f>
        <v>0</v>
      </c>
      <c r="S108" s="391">
        <f t="shared" si="47"/>
        <v>0</v>
      </c>
      <c r="W108" s="397">
        <v>57632</v>
      </c>
      <c r="X108" s="283" t="s">
        <v>455</v>
      </c>
    </row>
    <row r="109" spans="3:24" x14ac:dyDescent="0.25">
      <c r="L109" s="387"/>
      <c r="M109" s="387"/>
      <c r="N109" s="387"/>
      <c r="O109" s="387"/>
      <c r="P109" s="387"/>
      <c r="Q109" s="387"/>
      <c r="R109" s="387"/>
      <c r="S109" s="387"/>
      <c r="W109" s="397">
        <v>57641</v>
      </c>
      <c r="X109" s="283" t="s">
        <v>457</v>
      </c>
    </row>
    <row r="110" spans="3:24" x14ac:dyDescent="0.25">
      <c r="G110" s="284" t="s">
        <v>845</v>
      </c>
      <c r="L110" s="387"/>
      <c r="M110" s="387"/>
      <c r="N110" s="387"/>
      <c r="O110" s="387"/>
      <c r="P110" s="387"/>
      <c r="Q110" s="387"/>
      <c r="R110" s="387"/>
      <c r="S110" s="387"/>
      <c r="W110" s="283"/>
      <c r="X110" s="283"/>
    </row>
    <row r="111" spans="3:24" x14ac:dyDescent="0.25">
      <c r="C111" s="280" t="e">
        <f t="shared" ref="C111" si="48">CONCATENATE(D111,"-",E111,"-",F111,"-9999-",G111)</f>
        <v>#REF!</v>
      </c>
      <c r="D111" s="285">
        <v>97</v>
      </c>
      <c r="E111" s="285" t="e">
        <f>'1.Coversheet'!#REF!</f>
        <v>#REF!</v>
      </c>
      <c r="F111" s="285" t="e">
        <f>LEFT('1.Coversheet'!#REF!,3)</f>
        <v>#REF!</v>
      </c>
      <c r="G111" s="286">
        <v>48205</v>
      </c>
      <c r="H111" s="289" t="str">
        <f>IF(ISERROR(VLOOKUP(G111,$W$26:$X$298,2,FALSE)),"Enter Natural Account code",VLOOKUP(G111,$W$26:$X$298,2,FALSE))</f>
        <v>Minor Equip Other &lt; $3,000</v>
      </c>
      <c r="J111" s="640">
        <f t="shared" ref="J111" si="49">SUM(L111:S111)</f>
        <v>0</v>
      </c>
      <c r="L111" s="390">
        <f>SUMIF('6.Direct Non-Salary'!$D:$D,'9. Budget Load'!$G:$G,'6.Direct Non-Salary'!F:F)</f>
        <v>0</v>
      </c>
      <c r="M111" s="390">
        <f>SUMIF('6.Direct Non-Salary'!$D:$D,'9. Budget Load'!$G:$G,'6.Direct Non-Salary'!G:G)</f>
        <v>0</v>
      </c>
      <c r="N111" s="390">
        <f>SUMIF('6.Direct Non-Salary'!$D:$D,'9. Budget Load'!$G:$G,'6.Direct Non-Salary'!H:H)</f>
        <v>0</v>
      </c>
      <c r="O111" s="390">
        <f>SUMIF('6.Direct Non-Salary'!$D:$D,'9. Budget Load'!$G:$G,'6.Direct Non-Salary'!I:I)</f>
        <v>0</v>
      </c>
      <c r="P111" s="390">
        <f>SUMIF('6.Direct Non-Salary'!$D:$D,'9. Budget Load'!$G:$G,'6.Direct Non-Salary'!J:J)</f>
        <v>0</v>
      </c>
      <c r="Q111" s="390">
        <f>SUMIF('6.Direct Non-Salary'!$D:$D,'9. Budget Load'!$G:$G,'6.Direct Non-Salary'!K:K)</f>
        <v>0</v>
      </c>
      <c r="R111" s="390">
        <f>SUMIF('6.Direct Non-Salary'!$D:$D,'9. Budget Load'!$G:$G,'6.Direct Non-Salary'!L:L)</f>
        <v>0</v>
      </c>
      <c r="S111" s="390">
        <f>SUMIF('6.Direct Non-Salary'!$D:$D,'9. Budget Load'!$G:$G,'6.Direct Non-Salary'!M:M)</f>
        <v>0</v>
      </c>
      <c r="W111" s="397">
        <v>36001</v>
      </c>
      <c r="X111" s="283" t="s">
        <v>309</v>
      </c>
    </row>
    <row r="112" spans="3:24" x14ac:dyDescent="0.25">
      <c r="L112" s="387"/>
      <c r="M112" s="387"/>
      <c r="N112" s="387"/>
      <c r="O112" s="387"/>
      <c r="P112" s="387"/>
      <c r="Q112" s="387"/>
      <c r="R112" s="387"/>
      <c r="S112" s="387"/>
      <c r="W112" s="397">
        <v>36021</v>
      </c>
      <c r="X112" s="283" t="s">
        <v>313</v>
      </c>
    </row>
    <row r="113" spans="3:24" x14ac:dyDescent="0.25">
      <c r="H113" s="288" t="s">
        <v>352</v>
      </c>
      <c r="I113" s="367"/>
      <c r="J113" s="356">
        <f xml:space="preserve"> SUBTOTAL(9,J111:J111)</f>
        <v>0</v>
      </c>
      <c r="K113" s="284"/>
      <c r="L113" s="391">
        <f t="shared" ref="L113:Q113" si="50" xml:space="preserve"> SUBTOTAL(9,L111:L111)</f>
        <v>0</v>
      </c>
      <c r="M113" s="391">
        <f t="shared" si="50"/>
        <v>0</v>
      </c>
      <c r="N113" s="391">
        <f t="shared" si="50"/>
        <v>0</v>
      </c>
      <c r="O113" s="391">
        <f t="shared" si="50"/>
        <v>0</v>
      </c>
      <c r="P113" s="391">
        <f t="shared" si="50"/>
        <v>0</v>
      </c>
      <c r="Q113" s="391">
        <f t="shared" si="50"/>
        <v>0</v>
      </c>
      <c r="R113" s="391">
        <f t="shared" ref="R113:S113" si="51" xml:space="preserve"> SUBTOTAL(9,R111:R111)</f>
        <v>0</v>
      </c>
      <c r="S113" s="391">
        <f t="shared" si="51"/>
        <v>0</v>
      </c>
      <c r="W113" s="397">
        <v>36022</v>
      </c>
      <c r="X113" s="283" t="s">
        <v>314</v>
      </c>
    </row>
    <row r="114" spans="3:24" x14ac:dyDescent="0.25">
      <c r="L114" s="387"/>
      <c r="M114" s="387"/>
      <c r="N114" s="387"/>
      <c r="O114" s="387"/>
      <c r="P114" s="387"/>
      <c r="Q114" s="387"/>
      <c r="R114" s="387"/>
      <c r="S114" s="387"/>
      <c r="W114" s="397">
        <v>36030</v>
      </c>
      <c r="X114" s="283" t="s">
        <v>315</v>
      </c>
    </row>
    <row r="115" spans="3:24" x14ac:dyDescent="0.25">
      <c r="G115" s="284" t="s">
        <v>517</v>
      </c>
      <c r="L115" s="387"/>
      <c r="M115" s="387"/>
      <c r="N115" s="387"/>
      <c r="O115" s="387"/>
      <c r="P115" s="387"/>
      <c r="Q115" s="387"/>
      <c r="R115" s="387"/>
      <c r="S115" s="387"/>
      <c r="W115" s="397">
        <v>40301</v>
      </c>
      <c r="X115" s="283" t="s">
        <v>244</v>
      </c>
    </row>
    <row r="116" spans="3:24" x14ac:dyDescent="0.25">
      <c r="C116" s="280" t="e">
        <f t="shared" ref="C116" si="52">CONCATENATE(D116,"-",E116,"-",F116,"-9999-",G116)</f>
        <v>#REF!</v>
      </c>
      <c r="D116" s="285">
        <v>97</v>
      </c>
      <c r="E116" s="285" t="e">
        <f>'1.Coversheet'!#REF!</f>
        <v>#REF!</v>
      </c>
      <c r="F116" s="285" t="e">
        <f>LEFT('1.Coversheet'!#REF!,3)</f>
        <v>#REF!</v>
      </c>
      <c r="G116" s="286">
        <v>45101</v>
      </c>
      <c r="H116" s="289" t="str">
        <f>IF(ISERROR(VLOOKUP(G116,$W$26:$X$298,2,FALSE)),"Enter Natural Account code",VLOOKUP(G116,$W$26:$X$298,2,FALSE))</f>
        <v>Library Acquisitions Print Books</v>
      </c>
      <c r="J116" s="640">
        <f t="shared" ref="J116" si="53">SUM(L116:S116)</f>
        <v>0</v>
      </c>
      <c r="L116" s="390">
        <f>SUMIF('6.Direct Non-Salary'!$D:$D,'9. Budget Load'!$G:$G,'6.Direct Non-Salary'!F:F)</f>
        <v>0</v>
      </c>
      <c r="M116" s="390">
        <f>SUMIF('6.Direct Non-Salary'!$D:$D,'9. Budget Load'!$G:$G,'6.Direct Non-Salary'!G:G)</f>
        <v>0</v>
      </c>
      <c r="N116" s="390">
        <f>SUMIF('6.Direct Non-Salary'!$D:$D,'9. Budget Load'!$G:$G,'6.Direct Non-Salary'!H:H)</f>
        <v>0</v>
      </c>
      <c r="O116" s="390">
        <f>SUMIF('6.Direct Non-Salary'!$D:$D,'9. Budget Load'!$G:$G,'6.Direct Non-Salary'!I:I)</f>
        <v>0</v>
      </c>
      <c r="P116" s="390">
        <f>SUMIF('6.Direct Non-Salary'!$D:$D,'9. Budget Load'!$G:$G,'6.Direct Non-Salary'!J:J)</f>
        <v>0</v>
      </c>
      <c r="Q116" s="390">
        <f>SUMIF('6.Direct Non-Salary'!$D:$D,'9. Budget Load'!$G:$G,'6.Direct Non-Salary'!K:K)</f>
        <v>0</v>
      </c>
      <c r="R116" s="390">
        <f>SUMIF('6.Direct Non-Salary'!$D:$D,'9. Budget Load'!$G:$G,'6.Direct Non-Salary'!L:L)</f>
        <v>0</v>
      </c>
      <c r="S116" s="390">
        <f>SUMIF('6.Direct Non-Salary'!$D:$D,'9. Budget Load'!$G:$G,'6.Direct Non-Salary'!M:M)</f>
        <v>0</v>
      </c>
      <c r="W116" s="397">
        <v>40302</v>
      </c>
      <c r="X116" s="283" t="s">
        <v>245</v>
      </c>
    </row>
    <row r="117" spans="3:24" x14ac:dyDescent="0.25">
      <c r="L117" s="387"/>
      <c r="M117" s="387"/>
      <c r="N117" s="387"/>
      <c r="O117" s="387"/>
      <c r="P117" s="387"/>
      <c r="Q117" s="387"/>
      <c r="R117" s="387"/>
      <c r="S117" s="387"/>
      <c r="W117" s="283"/>
      <c r="X117" s="283"/>
    </row>
    <row r="118" spans="3:24" x14ac:dyDescent="0.25">
      <c r="H118" s="288" t="s">
        <v>352</v>
      </c>
      <c r="I118" s="367"/>
      <c r="J118" s="356">
        <f xml:space="preserve"> SUBTOTAL(9,J116:J116)</f>
        <v>0</v>
      </c>
      <c r="K118" s="284"/>
      <c r="L118" s="391">
        <f t="shared" ref="L118:Q118" si="54" xml:space="preserve"> SUBTOTAL(9,L116:L116)</f>
        <v>0</v>
      </c>
      <c r="M118" s="391">
        <f t="shared" si="54"/>
        <v>0</v>
      </c>
      <c r="N118" s="391">
        <f t="shared" si="54"/>
        <v>0</v>
      </c>
      <c r="O118" s="391">
        <f t="shared" si="54"/>
        <v>0</v>
      </c>
      <c r="P118" s="391">
        <f t="shared" si="54"/>
        <v>0</v>
      </c>
      <c r="Q118" s="391">
        <f t="shared" si="54"/>
        <v>0</v>
      </c>
      <c r="R118" s="391">
        <f t="shared" ref="R118:S118" si="55" xml:space="preserve"> SUBTOTAL(9,R116:R116)</f>
        <v>0</v>
      </c>
      <c r="S118" s="391">
        <f t="shared" si="55"/>
        <v>0</v>
      </c>
      <c r="W118" s="397">
        <v>37101</v>
      </c>
      <c r="X118" s="283" t="s">
        <v>319</v>
      </c>
    </row>
    <row r="119" spans="3:24" x14ac:dyDescent="0.25">
      <c r="L119" s="387"/>
      <c r="M119" s="387"/>
      <c r="N119" s="387"/>
      <c r="O119" s="387"/>
      <c r="P119" s="387"/>
      <c r="Q119" s="387"/>
      <c r="R119" s="387"/>
      <c r="S119" s="387"/>
      <c r="W119" s="397">
        <v>37102</v>
      </c>
      <c r="X119" s="283" t="s">
        <v>320</v>
      </c>
    </row>
    <row r="120" spans="3:24" x14ac:dyDescent="0.25">
      <c r="G120" s="284" t="s">
        <v>515</v>
      </c>
      <c r="L120" s="387"/>
      <c r="M120" s="387"/>
      <c r="N120" s="387"/>
      <c r="O120" s="387"/>
      <c r="P120" s="387"/>
      <c r="Q120" s="387"/>
      <c r="R120" s="387"/>
      <c r="S120" s="387"/>
      <c r="W120" s="397">
        <v>37103</v>
      </c>
      <c r="X120" s="283" t="s">
        <v>321</v>
      </c>
    </row>
    <row r="121" spans="3:24" x14ac:dyDescent="0.25">
      <c r="C121" s="280" t="e">
        <f t="shared" ref="C121:C124" si="56">CONCATENATE(D121,"-",E121,"-",F121,"-9999-",G121)</f>
        <v>#REF!</v>
      </c>
      <c r="D121" s="285">
        <v>97</v>
      </c>
      <c r="E121" s="285" t="e">
        <f>'1.Coversheet'!#REF!</f>
        <v>#REF!</v>
      </c>
      <c r="F121" s="285" t="e">
        <f>LEFT('1.Coversheet'!#REF!,3)</f>
        <v>#REF!</v>
      </c>
      <c r="G121" s="286">
        <v>40101</v>
      </c>
      <c r="H121" s="289" t="s">
        <v>240</v>
      </c>
      <c r="J121" s="640">
        <f t="shared" ref="J121:J124" si="57">SUM(L121:S121)</f>
        <v>0</v>
      </c>
      <c r="L121" s="390">
        <f>SUMIF('6.Direct Non-Salary'!$D:$D,'9. Budget Load'!$G:$G,'6.Direct Non-Salary'!F:F)</f>
        <v>0</v>
      </c>
      <c r="M121" s="390">
        <f>SUMIF('6.Direct Non-Salary'!$D:$D,'9. Budget Load'!$G:$G,'6.Direct Non-Salary'!G:G)</f>
        <v>0</v>
      </c>
      <c r="N121" s="390">
        <f>SUMIF('6.Direct Non-Salary'!$D:$D,'9. Budget Load'!$G:$G,'6.Direct Non-Salary'!H:H)</f>
        <v>0</v>
      </c>
      <c r="O121" s="390">
        <f>SUMIF('6.Direct Non-Salary'!$D:$D,'9. Budget Load'!$G:$G,'6.Direct Non-Salary'!I:I)</f>
        <v>0</v>
      </c>
      <c r="P121" s="390">
        <f>SUMIF('6.Direct Non-Salary'!$D:$D,'9. Budget Load'!$G:$G,'6.Direct Non-Salary'!J:J)</f>
        <v>0</v>
      </c>
      <c r="Q121" s="390">
        <f>SUMIF('6.Direct Non-Salary'!$D:$D,'9. Budget Load'!$G:$G,'6.Direct Non-Salary'!K:K)</f>
        <v>0</v>
      </c>
      <c r="R121" s="390">
        <f>SUMIF('6.Direct Non-Salary'!$D:$D,'9. Budget Load'!$G:$G,'6.Direct Non-Salary'!L:L)</f>
        <v>0</v>
      </c>
      <c r="S121" s="390">
        <f>SUMIF('6.Direct Non-Salary'!$D:$D,'9. Budget Load'!$G:$G,'6.Direct Non-Salary'!M:M)</f>
        <v>0</v>
      </c>
      <c r="W121" s="397">
        <v>37104</v>
      </c>
      <c r="X121" s="283" t="s">
        <v>322</v>
      </c>
    </row>
    <row r="122" spans="3:24" x14ac:dyDescent="0.25">
      <c r="C122" s="280" t="e">
        <f t="shared" si="56"/>
        <v>#REF!</v>
      </c>
      <c r="D122" s="285">
        <v>97</v>
      </c>
      <c r="E122" s="285" t="e">
        <f>'1.Coversheet'!#REF!</f>
        <v>#REF!</v>
      </c>
      <c r="F122" s="285" t="e">
        <f>LEFT('1.Coversheet'!#REF!,3)</f>
        <v>#REF!</v>
      </c>
      <c r="G122" s="286">
        <v>40102</v>
      </c>
      <c r="H122" s="289" t="s">
        <v>241</v>
      </c>
      <c r="J122" s="640">
        <f t="shared" si="57"/>
        <v>0</v>
      </c>
      <c r="L122" s="390">
        <f>SUMIF('6.Direct Non-Salary'!$D:$D,'9. Budget Load'!$G:$G,'6.Direct Non-Salary'!F:F)</f>
        <v>0</v>
      </c>
      <c r="M122" s="390">
        <f>SUMIF('6.Direct Non-Salary'!$D:$D,'9. Budget Load'!$G:$G,'6.Direct Non-Salary'!G:G)</f>
        <v>0</v>
      </c>
      <c r="N122" s="390">
        <f>SUMIF('6.Direct Non-Salary'!$D:$D,'9. Budget Load'!$G:$G,'6.Direct Non-Salary'!H:H)</f>
        <v>0</v>
      </c>
      <c r="O122" s="390">
        <f>SUMIF('6.Direct Non-Salary'!$D:$D,'9. Budget Load'!$G:$G,'6.Direct Non-Salary'!I:I)</f>
        <v>0</v>
      </c>
      <c r="P122" s="390">
        <f>SUMIF('6.Direct Non-Salary'!$D:$D,'9. Budget Load'!$G:$G,'6.Direct Non-Salary'!J:J)</f>
        <v>0</v>
      </c>
      <c r="Q122" s="390">
        <f>SUMIF('6.Direct Non-Salary'!$D:$D,'9. Budget Load'!$G:$G,'6.Direct Non-Salary'!K:K)</f>
        <v>0</v>
      </c>
      <c r="R122" s="390">
        <f>SUMIF('6.Direct Non-Salary'!$D:$D,'9. Budget Load'!$G:$G,'6.Direct Non-Salary'!L:L)</f>
        <v>0</v>
      </c>
      <c r="S122" s="390">
        <f>SUMIF('6.Direct Non-Salary'!$D:$D,'9. Budget Load'!$G:$G,'6.Direct Non-Salary'!M:M)</f>
        <v>0</v>
      </c>
      <c r="W122" s="397">
        <v>37105</v>
      </c>
      <c r="X122" s="283" t="s">
        <v>323</v>
      </c>
    </row>
    <row r="123" spans="3:24" x14ac:dyDescent="0.25">
      <c r="C123" s="280" t="e">
        <f t="shared" si="56"/>
        <v>#REF!</v>
      </c>
      <c r="D123" s="285">
        <v>97</v>
      </c>
      <c r="E123" s="285" t="e">
        <f>'1.Coversheet'!#REF!</f>
        <v>#REF!</v>
      </c>
      <c r="F123" s="285" t="e">
        <f>LEFT('1.Coversheet'!#REF!,3)</f>
        <v>#REF!</v>
      </c>
      <c r="G123" s="286">
        <v>40201</v>
      </c>
      <c r="H123" s="289" t="s">
        <v>242</v>
      </c>
      <c r="J123" s="640">
        <f t="shared" si="57"/>
        <v>0</v>
      </c>
      <c r="L123" s="390">
        <f>SUMIF('6.Direct Non-Salary'!$D:$D,'9. Budget Load'!$G:$G,'6.Direct Non-Salary'!F:F)</f>
        <v>0</v>
      </c>
      <c r="M123" s="390">
        <f>SUMIF('6.Direct Non-Salary'!$D:$D,'9. Budget Load'!$G:$G,'6.Direct Non-Salary'!G:G)</f>
        <v>0</v>
      </c>
      <c r="N123" s="390">
        <f>SUMIF('6.Direct Non-Salary'!$D:$D,'9. Budget Load'!$G:$G,'6.Direct Non-Salary'!H:H)</f>
        <v>0</v>
      </c>
      <c r="O123" s="390">
        <f>SUMIF('6.Direct Non-Salary'!$D:$D,'9. Budget Load'!$G:$G,'6.Direct Non-Salary'!I:I)</f>
        <v>0</v>
      </c>
      <c r="P123" s="390">
        <f>SUMIF('6.Direct Non-Salary'!$D:$D,'9. Budget Load'!$G:$G,'6.Direct Non-Salary'!J:J)</f>
        <v>0</v>
      </c>
      <c r="Q123" s="390">
        <f>SUMIF('6.Direct Non-Salary'!$D:$D,'9. Budget Load'!$G:$G,'6.Direct Non-Salary'!K:K)</f>
        <v>0</v>
      </c>
      <c r="R123" s="390">
        <f>SUMIF('6.Direct Non-Salary'!$D:$D,'9. Budget Load'!$G:$G,'6.Direct Non-Salary'!L:L)</f>
        <v>0</v>
      </c>
      <c r="S123" s="390">
        <f>SUMIF('6.Direct Non-Salary'!$D:$D,'9. Budget Load'!$G:$G,'6.Direct Non-Salary'!M:M)</f>
        <v>0</v>
      </c>
      <c r="W123" s="397">
        <v>37106</v>
      </c>
      <c r="X123" s="283" t="s">
        <v>324</v>
      </c>
    </row>
    <row r="124" spans="3:24" x14ac:dyDescent="0.25">
      <c r="C124" s="280" t="e">
        <f t="shared" si="56"/>
        <v>#REF!</v>
      </c>
      <c r="D124" s="285">
        <v>97</v>
      </c>
      <c r="E124" s="285" t="e">
        <f>'1.Coversheet'!#REF!</f>
        <v>#REF!</v>
      </c>
      <c r="F124" s="285" t="e">
        <f>LEFT('1.Coversheet'!#REF!,3)</f>
        <v>#REF!</v>
      </c>
      <c r="G124" s="286">
        <v>40202</v>
      </c>
      <c r="H124" s="289" t="s">
        <v>243</v>
      </c>
      <c r="J124" s="640">
        <f t="shared" si="57"/>
        <v>0</v>
      </c>
      <c r="L124" s="390">
        <f>SUMIF('6.Direct Non-Salary'!$D:$D,'9. Budget Load'!$G:$G,'6.Direct Non-Salary'!F:F)</f>
        <v>0</v>
      </c>
      <c r="M124" s="390">
        <f>SUMIF('6.Direct Non-Salary'!$D:$D,'9. Budget Load'!$G:$G,'6.Direct Non-Salary'!G:G)</f>
        <v>0</v>
      </c>
      <c r="N124" s="390">
        <f>SUMIF('6.Direct Non-Salary'!$D:$D,'9. Budget Load'!$G:$G,'6.Direct Non-Salary'!H:H)</f>
        <v>0</v>
      </c>
      <c r="O124" s="390">
        <f>SUMIF('6.Direct Non-Salary'!$D:$D,'9. Budget Load'!$G:$G,'6.Direct Non-Salary'!I:I)</f>
        <v>0</v>
      </c>
      <c r="P124" s="390">
        <f>SUMIF('6.Direct Non-Salary'!$D:$D,'9. Budget Load'!$G:$G,'6.Direct Non-Salary'!J:J)</f>
        <v>0</v>
      </c>
      <c r="Q124" s="390">
        <f>SUMIF('6.Direct Non-Salary'!$D:$D,'9. Budget Load'!$G:$G,'6.Direct Non-Salary'!K:K)</f>
        <v>0</v>
      </c>
      <c r="R124" s="390">
        <f>SUMIF('6.Direct Non-Salary'!$D:$D,'9. Budget Load'!$G:$G,'6.Direct Non-Salary'!L:L)</f>
        <v>0</v>
      </c>
      <c r="S124" s="390">
        <f>SUMIF('6.Direct Non-Salary'!$D:$D,'9. Budget Load'!$G:$G,'6.Direct Non-Salary'!M:M)</f>
        <v>0</v>
      </c>
      <c r="W124" s="397">
        <v>37107</v>
      </c>
      <c r="X124" s="283" t="s">
        <v>325</v>
      </c>
    </row>
    <row r="125" spans="3:24" x14ac:dyDescent="0.25">
      <c r="L125" s="387"/>
      <c r="M125" s="387"/>
      <c r="N125" s="387"/>
      <c r="O125" s="387"/>
      <c r="P125" s="387"/>
      <c r="Q125" s="387"/>
      <c r="R125" s="387"/>
      <c r="S125" s="387"/>
      <c r="W125" s="397">
        <v>37110</v>
      </c>
      <c r="X125" s="283" t="s">
        <v>328</v>
      </c>
    </row>
    <row r="126" spans="3:24" x14ac:dyDescent="0.25">
      <c r="H126" s="288" t="s">
        <v>352</v>
      </c>
      <c r="I126" s="367"/>
      <c r="J126" s="356">
        <f xml:space="preserve"> SUBTOTAL(9,J121:J124)</f>
        <v>0</v>
      </c>
      <c r="K126" s="284"/>
      <c r="L126" s="391">
        <f t="shared" ref="L126:Q126" si="58" xml:space="preserve"> SUBTOTAL(9,L121:L124)</f>
        <v>0</v>
      </c>
      <c r="M126" s="391">
        <f t="shared" si="58"/>
        <v>0</v>
      </c>
      <c r="N126" s="391">
        <f t="shared" si="58"/>
        <v>0</v>
      </c>
      <c r="O126" s="391">
        <f t="shared" si="58"/>
        <v>0</v>
      </c>
      <c r="P126" s="391">
        <f t="shared" si="58"/>
        <v>0</v>
      </c>
      <c r="Q126" s="391">
        <f t="shared" si="58"/>
        <v>0</v>
      </c>
      <c r="R126" s="391">
        <f t="shared" ref="R126:S126" si="59" xml:space="preserve"> SUBTOTAL(9,R121:R124)</f>
        <v>0</v>
      </c>
      <c r="S126" s="391">
        <f t="shared" si="59"/>
        <v>0</v>
      </c>
      <c r="W126" s="397">
        <v>37111</v>
      </c>
      <c r="X126" s="283" t="s">
        <v>329</v>
      </c>
    </row>
    <row r="127" spans="3:24" x14ac:dyDescent="0.25">
      <c r="L127" s="387"/>
      <c r="M127" s="387"/>
      <c r="N127" s="387"/>
      <c r="O127" s="387"/>
      <c r="P127" s="387"/>
      <c r="Q127" s="387"/>
      <c r="R127" s="387"/>
      <c r="S127" s="387"/>
      <c r="W127" s="397">
        <v>37112</v>
      </c>
      <c r="X127" s="283" t="s">
        <v>330</v>
      </c>
    </row>
    <row r="128" spans="3:24" x14ac:dyDescent="0.25">
      <c r="G128" s="284" t="s">
        <v>518</v>
      </c>
      <c r="L128" s="387"/>
      <c r="M128" s="387"/>
      <c r="N128" s="387"/>
      <c r="O128" s="387"/>
      <c r="P128" s="387"/>
      <c r="Q128" s="387"/>
      <c r="R128" s="387"/>
      <c r="S128" s="387"/>
      <c r="W128" s="397">
        <v>37113</v>
      </c>
      <c r="X128" s="283" t="s">
        <v>331</v>
      </c>
    </row>
    <row r="129" spans="3:24" x14ac:dyDescent="0.25">
      <c r="C129" s="280" t="e">
        <f t="shared" ref="C129:C135" si="60">CONCATENATE(D129,"-",E129,"-",F129,"-9999-",G129)</f>
        <v>#REF!</v>
      </c>
      <c r="D129" s="285">
        <v>97</v>
      </c>
      <c r="E129" s="285" t="e">
        <f>'1.Coversheet'!#REF!</f>
        <v>#REF!</v>
      </c>
      <c r="F129" s="285" t="e">
        <f>LEFT('1.Coversheet'!#REF!,3)</f>
        <v>#REF!</v>
      </c>
      <c r="G129" s="286">
        <v>36001</v>
      </c>
      <c r="H129" s="289" t="s">
        <v>309</v>
      </c>
      <c r="J129" s="640">
        <f t="shared" ref="J129:J135" si="61">SUM(L129:S129)</f>
        <v>0</v>
      </c>
      <c r="L129" s="390">
        <f>SUMIF('6.Direct Non-Salary'!$D:$D,'9. Budget Load'!$G:$G,'6.Direct Non-Salary'!F:F)</f>
        <v>0</v>
      </c>
      <c r="M129" s="390">
        <f>SUMIF('6.Direct Non-Salary'!$D:$D,'9. Budget Load'!$G:$G,'6.Direct Non-Salary'!G:G)</f>
        <v>0</v>
      </c>
      <c r="N129" s="390">
        <f>SUMIF('6.Direct Non-Salary'!$D:$D,'9. Budget Load'!$G:$G,'6.Direct Non-Salary'!H:H)</f>
        <v>0</v>
      </c>
      <c r="O129" s="390">
        <f>SUMIF('6.Direct Non-Salary'!$D:$D,'9. Budget Load'!$G:$G,'6.Direct Non-Salary'!I:I)</f>
        <v>0</v>
      </c>
      <c r="P129" s="390">
        <f>SUMIF('6.Direct Non-Salary'!$D:$D,'9. Budget Load'!$G:$G,'6.Direct Non-Salary'!J:J)</f>
        <v>0</v>
      </c>
      <c r="Q129" s="390">
        <f>SUMIF('6.Direct Non-Salary'!$D:$D,'9. Budget Load'!$G:$G,'6.Direct Non-Salary'!K:K)</f>
        <v>0</v>
      </c>
      <c r="R129" s="390">
        <f>SUMIF('6.Direct Non-Salary'!$D:$D,'9. Budget Load'!$G:$G,'6.Direct Non-Salary'!L:L)</f>
        <v>0</v>
      </c>
      <c r="S129" s="390">
        <f>SUMIF('6.Direct Non-Salary'!$D:$D,'9. Budget Load'!$G:$G,'6.Direct Non-Salary'!M:M)</f>
        <v>0</v>
      </c>
      <c r="W129" s="397">
        <v>37114</v>
      </c>
      <c r="X129" s="283" t="s">
        <v>332</v>
      </c>
    </row>
    <row r="130" spans="3:24" x14ac:dyDescent="0.25">
      <c r="C130" s="280" t="e">
        <f t="shared" si="60"/>
        <v>#REF!</v>
      </c>
      <c r="D130" s="285">
        <v>97</v>
      </c>
      <c r="E130" s="285" t="e">
        <f>'1.Coversheet'!#REF!</f>
        <v>#REF!</v>
      </c>
      <c r="F130" s="285" t="e">
        <f>LEFT('1.Coversheet'!#REF!,3)</f>
        <v>#REF!</v>
      </c>
      <c r="G130" s="286">
        <v>36011</v>
      </c>
      <c r="H130" s="289" t="s">
        <v>310</v>
      </c>
      <c r="J130" s="640">
        <f t="shared" si="61"/>
        <v>0</v>
      </c>
      <c r="L130" s="390">
        <f>SUMIF('6.Direct Non-Salary'!$D:$D,'9. Budget Load'!$G:$G,'6.Direct Non-Salary'!F:F)</f>
        <v>0</v>
      </c>
      <c r="M130" s="390">
        <f>SUMIF('6.Direct Non-Salary'!$D:$D,'9. Budget Load'!$G:$G,'6.Direct Non-Salary'!G:G)</f>
        <v>0</v>
      </c>
      <c r="N130" s="390">
        <f>SUMIF('6.Direct Non-Salary'!$D:$D,'9. Budget Load'!$G:$G,'6.Direct Non-Salary'!H:H)</f>
        <v>0</v>
      </c>
      <c r="O130" s="390">
        <f>SUMIF('6.Direct Non-Salary'!$D:$D,'9. Budget Load'!$G:$G,'6.Direct Non-Salary'!I:I)</f>
        <v>0</v>
      </c>
      <c r="P130" s="390">
        <f>SUMIF('6.Direct Non-Salary'!$D:$D,'9. Budget Load'!$G:$G,'6.Direct Non-Salary'!J:J)</f>
        <v>0</v>
      </c>
      <c r="Q130" s="390">
        <f>SUMIF('6.Direct Non-Salary'!$D:$D,'9. Budget Load'!$G:$G,'6.Direct Non-Salary'!K:K)</f>
        <v>0</v>
      </c>
      <c r="R130" s="390">
        <f>SUMIF('6.Direct Non-Salary'!$D:$D,'9. Budget Load'!$G:$G,'6.Direct Non-Salary'!L:L)</f>
        <v>0</v>
      </c>
      <c r="S130" s="390">
        <f>SUMIF('6.Direct Non-Salary'!$D:$D,'9. Budget Load'!$G:$G,'6.Direct Non-Salary'!M:M)</f>
        <v>0</v>
      </c>
      <c r="W130" s="397">
        <v>37115</v>
      </c>
      <c r="X130" s="283" t="s">
        <v>333</v>
      </c>
    </row>
    <row r="131" spans="3:24" x14ac:dyDescent="0.25">
      <c r="C131" s="280" t="e">
        <f t="shared" si="60"/>
        <v>#REF!</v>
      </c>
      <c r="D131" s="285">
        <v>97</v>
      </c>
      <c r="E131" s="285" t="e">
        <f>'1.Coversheet'!#REF!</f>
        <v>#REF!</v>
      </c>
      <c r="F131" s="285" t="e">
        <f>LEFT('1.Coversheet'!#REF!,3)</f>
        <v>#REF!</v>
      </c>
      <c r="G131" s="286">
        <v>36012</v>
      </c>
      <c r="H131" s="289" t="s">
        <v>311</v>
      </c>
      <c r="J131" s="640">
        <f t="shared" si="61"/>
        <v>0</v>
      </c>
      <c r="L131" s="390">
        <f>SUMIF('6.Direct Non-Salary'!$D:$D,'9. Budget Load'!$G:$G,'6.Direct Non-Salary'!F:F)</f>
        <v>0</v>
      </c>
      <c r="M131" s="390">
        <f>SUMIF('6.Direct Non-Salary'!$D:$D,'9. Budget Load'!$G:$G,'6.Direct Non-Salary'!G:G)</f>
        <v>0</v>
      </c>
      <c r="N131" s="390">
        <f>SUMIF('6.Direct Non-Salary'!$D:$D,'9. Budget Load'!$G:$G,'6.Direct Non-Salary'!H:H)</f>
        <v>0</v>
      </c>
      <c r="O131" s="390">
        <f>SUMIF('6.Direct Non-Salary'!$D:$D,'9. Budget Load'!$G:$G,'6.Direct Non-Salary'!I:I)</f>
        <v>0</v>
      </c>
      <c r="P131" s="390">
        <f>SUMIF('6.Direct Non-Salary'!$D:$D,'9. Budget Load'!$G:$G,'6.Direct Non-Salary'!J:J)</f>
        <v>0</v>
      </c>
      <c r="Q131" s="390">
        <f>SUMIF('6.Direct Non-Salary'!$D:$D,'9. Budget Load'!$G:$G,'6.Direct Non-Salary'!K:K)</f>
        <v>0</v>
      </c>
      <c r="R131" s="390">
        <f>SUMIF('6.Direct Non-Salary'!$D:$D,'9. Budget Load'!$G:$G,'6.Direct Non-Salary'!L:L)</f>
        <v>0</v>
      </c>
      <c r="S131" s="390">
        <f>SUMIF('6.Direct Non-Salary'!$D:$D,'9. Budget Load'!$G:$G,'6.Direct Non-Salary'!M:M)</f>
        <v>0</v>
      </c>
      <c r="W131" s="283"/>
      <c r="X131" s="283"/>
    </row>
    <row r="132" spans="3:24" x14ac:dyDescent="0.25">
      <c r="C132" s="280" t="e">
        <f t="shared" si="60"/>
        <v>#REF!</v>
      </c>
      <c r="D132" s="285">
        <v>97</v>
      </c>
      <c r="E132" s="285" t="e">
        <f>'1.Coversheet'!#REF!</f>
        <v>#REF!</v>
      </c>
      <c r="F132" s="285" t="e">
        <f>LEFT('1.Coversheet'!#REF!,3)</f>
        <v>#REF!</v>
      </c>
      <c r="G132" s="286">
        <v>36020</v>
      </c>
      <c r="H132" s="289" t="s">
        <v>312</v>
      </c>
      <c r="J132" s="640">
        <f t="shared" si="61"/>
        <v>0</v>
      </c>
      <c r="L132" s="390">
        <f>SUMIF('6.Direct Non-Salary'!$D:$D,'9. Budget Load'!$G:$G,'6.Direct Non-Salary'!F:F)</f>
        <v>0</v>
      </c>
      <c r="M132" s="390">
        <f>SUMIF('6.Direct Non-Salary'!$D:$D,'9. Budget Load'!$G:$G,'6.Direct Non-Salary'!G:G)</f>
        <v>0</v>
      </c>
      <c r="N132" s="390">
        <f>SUMIF('6.Direct Non-Salary'!$D:$D,'9. Budget Load'!$G:$G,'6.Direct Non-Salary'!H:H)</f>
        <v>0</v>
      </c>
      <c r="O132" s="390">
        <f>SUMIF('6.Direct Non-Salary'!$D:$D,'9. Budget Load'!$G:$G,'6.Direct Non-Salary'!I:I)</f>
        <v>0</v>
      </c>
      <c r="P132" s="390">
        <f>SUMIF('6.Direct Non-Salary'!$D:$D,'9. Budget Load'!$G:$G,'6.Direct Non-Salary'!J:J)</f>
        <v>0</v>
      </c>
      <c r="Q132" s="390">
        <f>SUMIF('6.Direct Non-Salary'!$D:$D,'9. Budget Load'!$G:$G,'6.Direct Non-Salary'!K:K)</f>
        <v>0</v>
      </c>
      <c r="R132" s="390">
        <f>SUMIF('6.Direct Non-Salary'!$D:$D,'9. Budget Load'!$G:$G,'6.Direct Non-Salary'!L:L)</f>
        <v>0</v>
      </c>
      <c r="S132" s="390">
        <f>SUMIF('6.Direct Non-Salary'!$D:$D,'9. Budget Load'!$G:$G,'6.Direct Non-Salary'!M:M)</f>
        <v>0</v>
      </c>
      <c r="W132" s="397">
        <v>41101</v>
      </c>
      <c r="X132" s="283" t="s">
        <v>249</v>
      </c>
    </row>
    <row r="133" spans="3:24" x14ac:dyDescent="0.25">
      <c r="C133" s="280" t="e">
        <f t="shared" si="60"/>
        <v>#REF!</v>
      </c>
      <c r="D133" s="285">
        <v>97</v>
      </c>
      <c r="E133" s="285" t="e">
        <f>'1.Coversheet'!#REF!</f>
        <v>#REF!</v>
      </c>
      <c r="F133" s="285" t="e">
        <f>LEFT('1.Coversheet'!#REF!,3)</f>
        <v>#REF!</v>
      </c>
      <c r="G133" s="286">
        <v>40301</v>
      </c>
      <c r="H133" s="289" t="s">
        <v>244</v>
      </c>
      <c r="J133" s="640">
        <f t="shared" si="61"/>
        <v>0</v>
      </c>
      <c r="L133" s="390">
        <f>SUMIF('6.Direct Non-Salary'!$D:$D,'9. Budget Load'!$G:$G,'6.Direct Non-Salary'!F:F)</f>
        <v>0</v>
      </c>
      <c r="M133" s="390">
        <f>SUMIF('6.Direct Non-Salary'!$D:$D,'9. Budget Load'!$G:$G,'6.Direct Non-Salary'!G:G)</f>
        <v>0</v>
      </c>
      <c r="N133" s="390">
        <f>SUMIF('6.Direct Non-Salary'!$D:$D,'9. Budget Load'!$G:$G,'6.Direct Non-Salary'!H:H)</f>
        <v>0</v>
      </c>
      <c r="O133" s="390">
        <f>SUMIF('6.Direct Non-Salary'!$D:$D,'9. Budget Load'!$G:$G,'6.Direct Non-Salary'!I:I)</f>
        <v>0</v>
      </c>
      <c r="P133" s="390">
        <f>SUMIF('6.Direct Non-Salary'!$D:$D,'9. Budget Load'!$G:$G,'6.Direct Non-Salary'!J:J)</f>
        <v>0</v>
      </c>
      <c r="Q133" s="390">
        <f>SUMIF('6.Direct Non-Salary'!$D:$D,'9. Budget Load'!$G:$G,'6.Direct Non-Salary'!K:K)</f>
        <v>0</v>
      </c>
      <c r="R133" s="390">
        <f>SUMIF('6.Direct Non-Salary'!$D:$D,'9. Budget Load'!$G:$G,'6.Direct Non-Salary'!L:L)</f>
        <v>0</v>
      </c>
      <c r="S133" s="390">
        <f>SUMIF('6.Direct Non-Salary'!$D:$D,'9. Budget Load'!$G:$G,'6.Direct Non-Salary'!M:M)</f>
        <v>0</v>
      </c>
      <c r="W133" s="397">
        <v>41103</v>
      </c>
      <c r="X133" s="283" t="s">
        <v>605</v>
      </c>
    </row>
    <row r="134" spans="3:24" x14ac:dyDescent="0.25">
      <c r="C134" s="280" t="e">
        <f t="shared" si="60"/>
        <v>#REF!</v>
      </c>
      <c r="D134" s="285">
        <v>97</v>
      </c>
      <c r="E134" s="285" t="e">
        <f>'1.Coversheet'!#REF!</f>
        <v>#REF!</v>
      </c>
      <c r="F134" s="285" t="e">
        <f>LEFT('1.Coversheet'!#REF!,3)</f>
        <v>#REF!</v>
      </c>
      <c r="G134" s="286">
        <v>40302</v>
      </c>
      <c r="H134" s="289" t="s">
        <v>245</v>
      </c>
      <c r="J134" s="640">
        <f t="shared" si="61"/>
        <v>0</v>
      </c>
      <c r="L134" s="390">
        <f>SUMIF('6.Direct Non-Salary'!$D:$D,'9. Budget Load'!$G:$G,'6.Direct Non-Salary'!F:F)</f>
        <v>0</v>
      </c>
      <c r="M134" s="390">
        <f>SUMIF('6.Direct Non-Salary'!$D:$D,'9. Budget Load'!$G:$G,'6.Direct Non-Salary'!G:G)</f>
        <v>0</v>
      </c>
      <c r="N134" s="390">
        <f>SUMIF('6.Direct Non-Salary'!$D:$D,'9. Budget Load'!$G:$G,'6.Direct Non-Salary'!H:H)</f>
        <v>0</v>
      </c>
      <c r="O134" s="390">
        <f>SUMIF('6.Direct Non-Salary'!$D:$D,'9. Budget Load'!$G:$G,'6.Direct Non-Salary'!I:I)</f>
        <v>0</v>
      </c>
      <c r="P134" s="390">
        <f>SUMIF('6.Direct Non-Salary'!$D:$D,'9. Budget Load'!$G:$G,'6.Direct Non-Salary'!J:J)</f>
        <v>0</v>
      </c>
      <c r="Q134" s="390">
        <f>SUMIF('6.Direct Non-Salary'!$D:$D,'9. Budget Load'!$G:$G,'6.Direct Non-Salary'!K:K)</f>
        <v>0</v>
      </c>
      <c r="R134" s="390">
        <f>SUMIF('6.Direct Non-Salary'!$D:$D,'9. Budget Load'!$G:$G,'6.Direct Non-Salary'!L:L)</f>
        <v>0</v>
      </c>
      <c r="S134" s="390">
        <f>SUMIF('6.Direct Non-Salary'!$D:$D,'9. Budget Load'!$G:$G,'6.Direct Non-Salary'!M:M)</f>
        <v>0</v>
      </c>
      <c r="W134" s="397">
        <v>41105</v>
      </c>
      <c r="X134" s="283" t="s">
        <v>185</v>
      </c>
    </row>
    <row r="135" spans="3:24" x14ac:dyDescent="0.25">
      <c r="C135" s="280" t="e">
        <f t="shared" si="60"/>
        <v>#REF!</v>
      </c>
      <c r="D135" s="285">
        <v>97</v>
      </c>
      <c r="E135" s="285" t="e">
        <f>'1.Coversheet'!#REF!</f>
        <v>#REF!</v>
      </c>
      <c r="F135" s="285" t="e">
        <f>LEFT('1.Coversheet'!#REF!,3)</f>
        <v>#REF!</v>
      </c>
      <c r="G135" s="286">
        <v>40303</v>
      </c>
      <c r="H135" s="289" t="s">
        <v>246</v>
      </c>
      <c r="J135" s="640">
        <f t="shared" si="61"/>
        <v>0</v>
      </c>
      <c r="L135" s="390">
        <f>SUMIF('6.Direct Non-Salary'!$D:$D,'9. Budget Load'!$G:$G,'6.Direct Non-Salary'!F:F)</f>
        <v>0</v>
      </c>
      <c r="M135" s="390">
        <f>SUMIF('6.Direct Non-Salary'!$D:$D,'9. Budget Load'!$G:$G,'6.Direct Non-Salary'!G:G)</f>
        <v>0</v>
      </c>
      <c r="N135" s="390">
        <f>SUMIF('6.Direct Non-Salary'!$D:$D,'9. Budget Load'!$G:$G,'6.Direct Non-Salary'!H:H)</f>
        <v>0</v>
      </c>
      <c r="O135" s="390">
        <f>SUMIF('6.Direct Non-Salary'!$D:$D,'9. Budget Load'!$G:$G,'6.Direct Non-Salary'!I:I)</f>
        <v>0</v>
      </c>
      <c r="P135" s="390">
        <f>SUMIF('6.Direct Non-Salary'!$D:$D,'9. Budget Load'!$G:$G,'6.Direct Non-Salary'!J:J)</f>
        <v>0</v>
      </c>
      <c r="Q135" s="390">
        <f>SUMIF('6.Direct Non-Salary'!$D:$D,'9. Budget Load'!$G:$G,'6.Direct Non-Salary'!K:K)</f>
        <v>0</v>
      </c>
      <c r="R135" s="390">
        <f>SUMIF('6.Direct Non-Salary'!$D:$D,'9. Budget Load'!$G:$G,'6.Direct Non-Salary'!L:L)</f>
        <v>0</v>
      </c>
      <c r="S135" s="390">
        <f>SUMIF('6.Direct Non-Salary'!$D:$D,'9. Budget Load'!$G:$G,'6.Direct Non-Salary'!M:M)</f>
        <v>0</v>
      </c>
      <c r="W135" s="397">
        <v>41109</v>
      </c>
      <c r="X135" s="283" t="s">
        <v>254</v>
      </c>
    </row>
    <row r="136" spans="3:24" x14ac:dyDescent="0.25">
      <c r="L136" s="387"/>
      <c r="M136" s="387"/>
      <c r="N136" s="387"/>
      <c r="O136" s="387"/>
      <c r="P136" s="387"/>
      <c r="Q136" s="387"/>
      <c r="R136" s="387"/>
      <c r="S136" s="387"/>
      <c r="W136" s="397">
        <v>41117</v>
      </c>
      <c r="X136" s="283" t="s">
        <v>259</v>
      </c>
    </row>
    <row r="137" spans="3:24" x14ac:dyDescent="0.25">
      <c r="H137" s="288" t="s">
        <v>352</v>
      </c>
      <c r="I137" s="367"/>
      <c r="J137" s="356">
        <f xml:space="preserve"> SUBTOTAL(9,J129:J135)</f>
        <v>0</v>
      </c>
      <c r="K137" s="284"/>
      <c r="L137" s="391">
        <f t="shared" ref="L137:Q137" si="62" xml:space="preserve"> SUBTOTAL(9,L129:L135)</f>
        <v>0</v>
      </c>
      <c r="M137" s="391">
        <f t="shared" si="62"/>
        <v>0</v>
      </c>
      <c r="N137" s="391">
        <f t="shared" si="62"/>
        <v>0</v>
      </c>
      <c r="O137" s="391">
        <f t="shared" si="62"/>
        <v>0</v>
      </c>
      <c r="P137" s="391">
        <f t="shared" si="62"/>
        <v>0</v>
      </c>
      <c r="Q137" s="391">
        <f t="shared" si="62"/>
        <v>0</v>
      </c>
      <c r="R137" s="391">
        <f t="shared" ref="R137:S137" si="63" xml:space="preserve"> SUBTOTAL(9,R129:R135)</f>
        <v>0</v>
      </c>
      <c r="S137" s="391">
        <f t="shared" si="63"/>
        <v>0</v>
      </c>
      <c r="W137" s="397">
        <v>41119</v>
      </c>
      <c r="X137" s="283" t="s">
        <v>261</v>
      </c>
    </row>
    <row r="138" spans="3:24" x14ac:dyDescent="0.25">
      <c r="L138" s="387"/>
      <c r="M138" s="387"/>
      <c r="N138" s="387"/>
      <c r="O138" s="387"/>
      <c r="P138" s="387"/>
      <c r="Q138" s="387"/>
      <c r="R138" s="387"/>
      <c r="S138" s="387"/>
      <c r="W138" s="397">
        <v>41131</v>
      </c>
      <c r="X138" s="283" t="s">
        <v>263</v>
      </c>
    </row>
    <row r="139" spans="3:24" x14ac:dyDescent="0.25">
      <c r="G139" s="284" t="s">
        <v>521</v>
      </c>
      <c r="L139" s="387"/>
      <c r="M139" s="387"/>
      <c r="N139" s="387"/>
      <c r="O139" s="387"/>
      <c r="P139" s="387"/>
      <c r="Q139" s="387"/>
      <c r="R139" s="387"/>
      <c r="S139" s="387"/>
      <c r="W139" s="283"/>
      <c r="X139" s="283"/>
    </row>
    <row r="140" spans="3:24" x14ac:dyDescent="0.25">
      <c r="C140" s="280" t="e">
        <f t="shared" ref="C140:C160" si="64">CONCATENATE(D140,"-",E140,"-",F140,"-9999-",G140)</f>
        <v>#REF!</v>
      </c>
      <c r="D140" s="285">
        <v>97</v>
      </c>
      <c r="E140" s="285" t="e">
        <f>'1.Coversheet'!#REF!</f>
        <v>#REF!</v>
      </c>
      <c r="F140" s="285" t="e">
        <f>LEFT('1.Coversheet'!#REF!,3)</f>
        <v>#REF!</v>
      </c>
      <c r="G140" s="286">
        <v>36301</v>
      </c>
      <c r="H140" s="289" t="str">
        <f t="shared" ref="H140:H146" si="65">IF(ISERROR(VLOOKUP(G140,$W$26:$X$298,2,FALSE)),"Enter Natural Account code",VLOOKUP(G140,$W$26:$X$298,2,FALSE))</f>
        <v>Insurance</v>
      </c>
      <c r="J140" s="640">
        <f t="shared" ref="J140:J160" si="66">SUM(L140:S140)</f>
        <v>0</v>
      </c>
      <c r="L140" s="390">
        <f>SUMIF('6.Direct Non-Salary'!$D:$D,'9. Budget Load'!$G:$G,'6.Direct Non-Salary'!F:F)</f>
        <v>0</v>
      </c>
      <c r="M140" s="390">
        <f>SUMIF('6.Direct Non-Salary'!$D:$D,'9. Budget Load'!$G:$G,'6.Direct Non-Salary'!G:G)</f>
        <v>0</v>
      </c>
      <c r="N140" s="390">
        <f>SUMIF('6.Direct Non-Salary'!$D:$D,'9. Budget Load'!$G:$G,'6.Direct Non-Salary'!H:H)</f>
        <v>0</v>
      </c>
      <c r="O140" s="390">
        <f>SUMIF('6.Direct Non-Salary'!$D:$D,'9. Budget Load'!$G:$G,'6.Direct Non-Salary'!I:I)</f>
        <v>0</v>
      </c>
      <c r="P140" s="390">
        <f>SUMIF('6.Direct Non-Salary'!$D:$D,'9. Budget Load'!$G:$G,'6.Direct Non-Salary'!J:J)</f>
        <v>0</v>
      </c>
      <c r="Q140" s="390">
        <f>SUMIF('6.Direct Non-Salary'!$D:$D,'9. Budget Load'!$G:$G,'6.Direct Non-Salary'!K:K)</f>
        <v>0</v>
      </c>
      <c r="R140" s="390">
        <f>SUMIF('6.Direct Non-Salary'!$D:$D,'9. Budget Load'!$G:$G,'6.Direct Non-Salary'!L:L)</f>
        <v>0</v>
      </c>
      <c r="S140" s="390">
        <f>SUMIF('6.Direct Non-Salary'!$D:$D,'9. Budget Load'!$G:$G,'6.Direct Non-Salary'!M:M)</f>
        <v>0</v>
      </c>
      <c r="W140" s="397">
        <v>41102</v>
      </c>
      <c r="X140" s="283" t="s">
        <v>250</v>
      </c>
    </row>
    <row r="141" spans="3:24" x14ac:dyDescent="0.25">
      <c r="C141" s="280" t="e">
        <f t="shared" si="64"/>
        <v>#REF!</v>
      </c>
      <c r="D141" s="285">
        <v>97</v>
      </c>
      <c r="E141" s="285" t="e">
        <f>'1.Coversheet'!#REF!</f>
        <v>#REF!</v>
      </c>
      <c r="F141" s="285" t="e">
        <f>LEFT('1.Coversheet'!#REF!,3)</f>
        <v>#REF!</v>
      </c>
      <c r="G141" s="286">
        <v>37201</v>
      </c>
      <c r="H141" s="289" t="str">
        <f t="shared" si="65"/>
        <v>Cleaning - Contract</v>
      </c>
      <c r="J141" s="640">
        <f t="shared" si="66"/>
        <v>0</v>
      </c>
      <c r="L141" s="390">
        <f>SUMIF('6.Direct Non-Salary'!$D:$D,'9. Budget Load'!$G:$G,'6.Direct Non-Salary'!F:F)</f>
        <v>0</v>
      </c>
      <c r="M141" s="390">
        <f>SUMIF('6.Direct Non-Salary'!$D:$D,'9. Budget Load'!$G:$G,'6.Direct Non-Salary'!G:G)</f>
        <v>0</v>
      </c>
      <c r="N141" s="390">
        <f>SUMIF('6.Direct Non-Salary'!$D:$D,'9. Budget Load'!$G:$G,'6.Direct Non-Salary'!H:H)</f>
        <v>0</v>
      </c>
      <c r="O141" s="390">
        <f>SUMIF('6.Direct Non-Salary'!$D:$D,'9. Budget Load'!$G:$G,'6.Direct Non-Salary'!I:I)</f>
        <v>0</v>
      </c>
      <c r="P141" s="390">
        <f>SUMIF('6.Direct Non-Salary'!$D:$D,'9. Budget Load'!$G:$G,'6.Direct Non-Salary'!J:J)</f>
        <v>0</v>
      </c>
      <c r="Q141" s="390">
        <f>SUMIF('6.Direct Non-Salary'!$D:$D,'9. Budget Load'!$G:$G,'6.Direct Non-Salary'!K:K)</f>
        <v>0</v>
      </c>
      <c r="R141" s="390">
        <f>SUMIF('6.Direct Non-Salary'!$D:$D,'9. Budget Load'!$G:$G,'6.Direct Non-Salary'!L:L)</f>
        <v>0</v>
      </c>
      <c r="S141" s="390">
        <f>SUMIF('6.Direct Non-Salary'!$D:$D,'9. Budget Load'!$G:$G,'6.Direct Non-Salary'!M:M)</f>
        <v>0</v>
      </c>
      <c r="W141" s="397">
        <v>41106</v>
      </c>
      <c r="X141" s="283" t="s">
        <v>186</v>
      </c>
    </row>
    <row r="142" spans="3:24" x14ac:dyDescent="0.25">
      <c r="C142" s="280" t="e">
        <f t="shared" ref="C142:C143" si="67">CONCATENATE(D142,"-",E142,"-",F142,"-9999-",G142)</f>
        <v>#REF!</v>
      </c>
      <c r="D142" s="285">
        <v>97</v>
      </c>
      <c r="E142" s="285" t="e">
        <f>'1.Coversheet'!#REF!</f>
        <v>#REF!</v>
      </c>
      <c r="F142" s="285" t="e">
        <f>LEFT('1.Coversheet'!#REF!,3)</f>
        <v>#REF!</v>
      </c>
      <c r="G142" s="286">
        <v>37250</v>
      </c>
      <c r="H142" s="289" t="str">
        <f t="shared" si="65"/>
        <v>Enter Natural Account code</v>
      </c>
      <c r="J142" s="640">
        <f t="shared" si="66"/>
        <v>0</v>
      </c>
      <c r="L142" s="390">
        <f>SUMIF('6.Direct Non-Salary'!$D:$D,'9. Budget Load'!$G:$G,'6.Direct Non-Salary'!F:F)</f>
        <v>0</v>
      </c>
      <c r="M142" s="390">
        <f>SUMIF('6.Direct Non-Salary'!$D:$D,'9. Budget Load'!$G:$G,'6.Direct Non-Salary'!G:G)</f>
        <v>0</v>
      </c>
      <c r="N142" s="390">
        <f>SUMIF('6.Direct Non-Salary'!$D:$D,'9. Budget Load'!$G:$G,'6.Direct Non-Salary'!H:H)</f>
        <v>0</v>
      </c>
      <c r="O142" s="390">
        <f>SUMIF('6.Direct Non-Salary'!$D:$D,'9. Budget Load'!$G:$G,'6.Direct Non-Salary'!I:I)</f>
        <v>0</v>
      </c>
      <c r="P142" s="390">
        <f>SUMIF('6.Direct Non-Salary'!$D:$D,'9. Budget Load'!$G:$G,'6.Direct Non-Salary'!J:J)</f>
        <v>0</v>
      </c>
      <c r="Q142" s="390">
        <f>SUMIF('6.Direct Non-Salary'!$D:$D,'9. Budget Load'!$G:$G,'6.Direct Non-Salary'!K:K)</f>
        <v>0</v>
      </c>
      <c r="R142" s="390">
        <f>SUMIF('6.Direct Non-Salary'!$D:$D,'9. Budget Load'!$G:$G,'6.Direct Non-Salary'!L:L)</f>
        <v>0</v>
      </c>
      <c r="S142" s="390">
        <f>SUMIF('6.Direct Non-Salary'!$D:$D,'9. Budget Load'!$G:$G,'6.Direct Non-Salary'!M:M)</f>
        <v>0</v>
      </c>
      <c r="W142" s="397">
        <v>41108</v>
      </c>
      <c r="X142" s="283" t="s">
        <v>253</v>
      </c>
    </row>
    <row r="143" spans="3:24" x14ac:dyDescent="0.25">
      <c r="C143" s="280" t="e">
        <f t="shared" si="67"/>
        <v>#REF!</v>
      </c>
      <c r="D143" s="285">
        <v>97</v>
      </c>
      <c r="E143" s="285" t="e">
        <f>'1.Coversheet'!#REF!</f>
        <v>#REF!</v>
      </c>
      <c r="F143" s="285" t="e">
        <f>LEFT('1.Coversheet'!#REF!,3)</f>
        <v>#REF!</v>
      </c>
      <c r="G143" s="286">
        <v>37301</v>
      </c>
      <c r="H143" s="289" t="str">
        <f t="shared" si="65"/>
        <v>Security Services</v>
      </c>
      <c r="J143" s="640">
        <f t="shared" si="66"/>
        <v>0</v>
      </c>
      <c r="L143" s="390">
        <f>SUMIF('6.Direct Non-Salary'!$D:$D,'9. Budget Load'!$G:$G,'6.Direct Non-Salary'!F:F)</f>
        <v>0</v>
      </c>
      <c r="M143" s="390">
        <f>SUMIF('6.Direct Non-Salary'!$D:$D,'9. Budget Load'!$G:$G,'6.Direct Non-Salary'!G:G)</f>
        <v>0</v>
      </c>
      <c r="N143" s="390">
        <f>SUMIF('6.Direct Non-Salary'!$D:$D,'9. Budget Load'!$G:$G,'6.Direct Non-Salary'!H:H)</f>
        <v>0</v>
      </c>
      <c r="O143" s="390">
        <f>SUMIF('6.Direct Non-Salary'!$D:$D,'9. Budget Load'!$G:$G,'6.Direct Non-Salary'!I:I)</f>
        <v>0</v>
      </c>
      <c r="P143" s="390">
        <f>SUMIF('6.Direct Non-Salary'!$D:$D,'9. Budget Load'!$G:$G,'6.Direct Non-Salary'!J:J)</f>
        <v>0</v>
      </c>
      <c r="Q143" s="390">
        <f>SUMIF('6.Direct Non-Salary'!$D:$D,'9. Budget Load'!$G:$G,'6.Direct Non-Salary'!K:K)</f>
        <v>0</v>
      </c>
      <c r="R143" s="390">
        <f>SUMIF('6.Direct Non-Salary'!$D:$D,'9. Budget Load'!$G:$G,'6.Direct Non-Salary'!L:L)</f>
        <v>0</v>
      </c>
      <c r="S143" s="390">
        <f>SUMIF('6.Direct Non-Salary'!$D:$D,'9. Budget Load'!$G:$G,'6.Direct Non-Salary'!M:M)</f>
        <v>0</v>
      </c>
      <c r="W143" s="397">
        <v>41108</v>
      </c>
      <c r="X143" s="283" t="s">
        <v>253</v>
      </c>
    </row>
    <row r="144" spans="3:24" x14ac:dyDescent="0.25">
      <c r="C144" s="280" t="e">
        <f t="shared" si="64"/>
        <v>#REF!</v>
      </c>
      <c r="D144" s="285">
        <v>97</v>
      </c>
      <c r="E144" s="285" t="e">
        <f>'1.Coversheet'!#REF!</f>
        <v>#REF!</v>
      </c>
      <c r="F144" s="285" t="e">
        <f>LEFT('1.Coversheet'!#REF!,3)</f>
        <v>#REF!</v>
      </c>
      <c r="G144" s="286">
        <v>43104</v>
      </c>
      <c r="H144" s="289" t="str">
        <f t="shared" si="65"/>
        <v>Handbook Printing &amp; Distribution</v>
      </c>
      <c r="J144" s="640">
        <f t="shared" si="66"/>
        <v>0</v>
      </c>
      <c r="L144" s="390">
        <f>SUMIF('6.Direct Non-Salary'!$D:$D,'9. Budget Load'!$G:$G,'6.Direct Non-Salary'!F:F)</f>
        <v>0</v>
      </c>
      <c r="M144" s="390">
        <f>SUMIF('6.Direct Non-Salary'!$D:$D,'9. Budget Load'!$G:$G,'6.Direct Non-Salary'!G:G)</f>
        <v>0</v>
      </c>
      <c r="N144" s="390">
        <f>SUMIF('6.Direct Non-Salary'!$D:$D,'9. Budget Load'!$G:$G,'6.Direct Non-Salary'!H:H)</f>
        <v>0</v>
      </c>
      <c r="O144" s="390">
        <f>SUMIF('6.Direct Non-Salary'!$D:$D,'9. Budget Load'!$G:$G,'6.Direct Non-Salary'!I:I)</f>
        <v>0</v>
      </c>
      <c r="P144" s="390">
        <f>SUMIF('6.Direct Non-Salary'!$D:$D,'9. Budget Load'!$G:$G,'6.Direct Non-Salary'!J:J)</f>
        <v>0</v>
      </c>
      <c r="Q144" s="390">
        <f>SUMIF('6.Direct Non-Salary'!$D:$D,'9. Budget Load'!$G:$G,'6.Direct Non-Salary'!K:K)</f>
        <v>0</v>
      </c>
      <c r="R144" s="390">
        <f>SUMIF('6.Direct Non-Salary'!$D:$D,'9. Budget Load'!$G:$G,'6.Direct Non-Salary'!L:L)</f>
        <v>0</v>
      </c>
      <c r="S144" s="390">
        <f>SUMIF('6.Direct Non-Salary'!$D:$D,'9. Budget Load'!$G:$G,'6.Direct Non-Salary'!M:M)</f>
        <v>0</v>
      </c>
      <c r="W144" s="397">
        <v>41108</v>
      </c>
      <c r="X144" s="283" t="s">
        <v>253</v>
      </c>
    </row>
    <row r="145" spans="3:24" x14ac:dyDescent="0.25">
      <c r="C145" s="280" t="e">
        <f t="shared" si="64"/>
        <v>#REF!</v>
      </c>
      <c r="D145" s="285">
        <v>97</v>
      </c>
      <c r="E145" s="285" t="e">
        <f>'1.Coversheet'!#REF!</f>
        <v>#REF!</v>
      </c>
      <c r="F145" s="285" t="e">
        <f>LEFT('1.Coversheet'!#REF!,3)</f>
        <v>#REF!</v>
      </c>
      <c r="G145" s="286">
        <v>44101</v>
      </c>
      <c r="H145" s="289" t="str">
        <f t="shared" si="65"/>
        <v>Scholarships</v>
      </c>
      <c r="J145" s="640">
        <f t="shared" si="66"/>
        <v>0</v>
      </c>
      <c r="L145" s="390">
        <f>SUMIF('6.Direct Non-Salary'!$D:$D,'9. Budget Load'!$G:$G,'6.Direct Non-Salary'!F:F)</f>
        <v>0</v>
      </c>
      <c r="M145" s="390">
        <f>SUMIF('6.Direct Non-Salary'!$D:$D,'9. Budget Load'!$G:$G,'6.Direct Non-Salary'!G:G)</f>
        <v>0</v>
      </c>
      <c r="N145" s="390">
        <f>SUMIF('6.Direct Non-Salary'!$D:$D,'9. Budget Load'!$G:$G,'6.Direct Non-Salary'!H:H)</f>
        <v>0</v>
      </c>
      <c r="O145" s="390">
        <f>SUMIF('6.Direct Non-Salary'!$D:$D,'9. Budget Load'!$G:$G,'6.Direct Non-Salary'!I:I)</f>
        <v>0</v>
      </c>
      <c r="P145" s="390">
        <f>SUMIF('6.Direct Non-Salary'!$D:$D,'9. Budget Load'!$G:$G,'6.Direct Non-Salary'!J:J)</f>
        <v>0</v>
      </c>
      <c r="Q145" s="390">
        <f>SUMIF('6.Direct Non-Salary'!$D:$D,'9. Budget Load'!$G:$G,'6.Direct Non-Salary'!K:K)</f>
        <v>0</v>
      </c>
      <c r="R145" s="390">
        <f>SUMIF('6.Direct Non-Salary'!$D:$D,'9. Budget Load'!$G:$G,'6.Direct Non-Salary'!L:L)</f>
        <v>0</v>
      </c>
      <c r="S145" s="390">
        <f>SUMIF('6.Direct Non-Salary'!$D:$D,'9. Budget Load'!$G:$G,'6.Direct Non-Salary'!M:M)</f>
        <v>0</v>
      </c>
      <c r="W145" s="397">
        <v>41112</v>
      </c>
      <c r="X145" s="283" t="s">
        <v>256</v>
      </c>
    </row>
    <row r="146" spans="3:24" x14ac:dyDescent="0.25">
      <c r="C146" s="280" t="e">
        <f t="shared" si="64"/>
        <v>#REF!</v>
      </c>
      <c r="D146" s="285">
        <v>97</v>
      </c>
      <c r="E146" s="285" t="e">
        <f>'1.Coversheet'!#REF!</f>
        <v>#REF!</v>
      </c>
      <c r="F146" s="285" t="e">
        <f>LEFT('1.Coversheet'!#REF!,3)</f>
        <v>#REF!</v>
      </c>
      <c r="G146" s="286">
        <v>44102</v>
      </c>
      <c r="H146" s="289" t="str">
        <f t="shared" si="65"/>
        <v>Student Grants</v>
      </c>
      <c r="J146" s="640">
        <f t="shared" si="66"/>
        <v>0</v>
      </c>
      <c r="L146" s="390">
        <f>SUMIF('6.Direct Non-Salary'!$D:$D,'9. Budget Load'!$G:$G,'6.Direct Non-Salary'!F:F)</f>
        <v>0</v>
      </c>
      <c r="M146" s="390">
        <f>SUMIF('6.Direct Non-Salary'!$D:$D,'9. Budget Load'!$G:$G,'6.Direct Non-Salary'!G:G)</f>
        <v>0</v>
      </c>
      <c r="N146" s="390">
        <f>SUMIF('6.Direct Non-Salary'!$D:$D,'9. Budget Load'!$G:$G,'6.Direct Non-Salary'!H:H)</f>
        <v>0</v>
      </c>
      <c r="O146" s="390">
        <f>SUMIF('6.Direct Non-Salary'!$D:$D,'9. Budget Load'!$G:$G,'6.Direct Non-Salary'!I:I)</f>
        <v>0</v>
      </c>
      <c r="P146" s="390">
        <f>SUMIF('6.Direct Non-Salary'!$D:$D,'9. Budget Load'!$G:$G,'6.Direct Non-Salary'!J:J)</f>
        <v>0</v>
      </c>
      <c r="Q146" s="390">
        <f>SUMIF('6.Direct Non-Salary'!$D:$D,'9. Budget Load'!$G:$G,'6.Direct Non-Salary'!K:K)</f>
        <v>0</v>
      </c>
      <c r="R146" s="390">
        <f>SUMIF('6.Direct Non-Salary'!$D:$D,'9. Budget Load'!$G:$G,'6.Direct Non-Salary'!L:L)</f>
        <v>0</v>
      </c>
      <c r="S146" s="390">
        <f>SUMIF('6.Direct Non-Salary'!$D:$D,'9. Budget Load'!$G:$G,'6.Direct Non-Salary'!M:M)</f>
        <v>0</v>
      </c>
      <c r="W146" s="397">
        <v>41116</v>
      </c>
      <c r="X146" s="283" t="s">
        <v>258</v>
      </c>
    </row>
    <row r="147" spans="3:24" x14ac:dyDescent="0.25">
      <c r="C147" s="280" t="e">
        <f t="shared" si="64"/>
        <v>#REF!</v>
      </c>
      <c r="D147" s="285">
        <v>97</v>
      </c>
      <c r="E147" s="285" t="e">
        <f>'1.Coversheet'!#REF!</f>
        <v>#REF!</v>
      </c>
      <c r="F147" s="285" t="e">
        <f>LEFT('1.Coversheet'!#REF!,3)</f>
        <v>#REF!</v>
      </c>
      <c r="G147" s="286">
        <v>48101</v>
      </c>
      <c r="H147" s="289" t="s">
        <v>282</v>
      </c>
      <c r="J147" s="640">
        <f t="shared" si="66"/>
        <v>0</v>
      </c>
      <c r="L147" s="390">
        <f>SUMIF('6.Direct Non-Salary'!$D:$D,'9. Budget Load'!$G:$G,'6.Direct Non-Salary'!F:F)</f>
        <v>0</v>
      </c>
      <c r="M147" s="390">
        <f>SUMIF('6.Direct Non-Salary'!$D:$D,'9. Budget Load'!$G:$G,'6.Direct Non-Salary'!G:G)</f>
        <v>0</v>
      </c>
      <c r="N147" s="390">
        <f>SUMIF('6.Direct Non-Salary'!$D:$D,'9. Budget Load'!$G:$G,'6.Direct Non-Salary'!H:H)</f>
        <v>0</v>
      </c>
      <c r="O147" s="390">
        <f>SUMIF('6.Direct Non-Salary'!$D:$D,'9. Budget Load'!$G:$G,'6.Direct Non-Salary'!I:I)</f>
        <v>0</v>
      </c>
      <c r="P147" s="390">
        <f>SUMIF('6.Direct Non-Salary'!$D:$D,'9. Budget Load'!$G:$G,'6.Direct Non-Salary'!J:J)</f>
        <v>0</v>
      </c>
      <c r="Q147" s="390">
        <f>SUMIF('6.Direct Non-Salary'!$D:$D,'9. Budget Load'!$G:$G,'6.Direct Non-Salary'!K:K)</f>
        <v>0</v>
      </c>
      <c r="R147" s="390">
        <f>SUMIF('6.Direct Non-Salary'!$D:$D,'9. Budget Load'!$G:$G,'6.Direct Non-Salary'!L:L)</f>
        <v>0</v>
      </c>
      <c r="S147" s="390">
        <f>SUMIF('6.Direct Non-Salary'!$D:$D,'9. Budget Load'!$G:$G,'6.Direct Non-Salary'!M:M)</f>
        <v>0</v>
      </c>
      <c r="W147" s="397">
        <v>41118</v>
      </c>
      <c r="X147" s="283" t="s">
        <v>260</v>
      </c>
    </row>
    <row r="148" spans="3:24" x14ac:dyDescent="0.25">
      <c r="C148" s="280" t="e">
        <f t="shared" si="64"/>
        <v>#REF!</v>
      </c>
      <c r="D148" s="285">
        <v>97</v>
      </c>
      <c r="E148" s="285" t="e">
        <f>'1.Coversheet'!#REF!</f>
        <v>#REF!</v>
      </c>
      <c r="F148" s="285" t="e">
        <f>LEFT('1.Coversheet'!#REF!,3)</f>
        <v>#REF!</v>
      </c>
      <c r="G148" s="286">
        <v>48102</v>
      </c>
      <c r="H148" s="289" t="str">
        <f t="shared" ref="H148:H154" si="68">IF(ISERROR(VLOOKUP(G148,$W$26:$X$298,2,FALSE)),"Enter Natural Account code",VLOOKUP(G148,$W$26:$X$298,2,FALSE))</f>
        <v>Printing &amp; Copying - Internal Printers</v>
      </c>
      <c r="J148" s="640">
        <f t="shared" si="66"/>
        <v>0</v>
      </c>
      <c r="L148" s="390">
        <f>SUMIF('6.Direct Non-Salary'!$D:$D,'9. Budget Load'!$G:$G,'6.Direct Non-Salary'!F:F)</f>
        <v>0</v>
      </c>
      <c r="M148" s="390">
        <f>SUMIF('6.Direct Non-Salary'!$D:$D,'9. Budget Load'!$G:$G,'6.Direct Non-Salary'!G:G)</f>
        <v>0</v>
      </c>
      <c r="N148" s="390">
        <f>SUMIF('6.Direct Non-Salary'!$D:$D,'9. Budget Load'!$G:$G,'6.Direct Non-Salary'!H:H)</f>
        <v>0</v>
      </c>
      <c r="O148" s="390">
        <f>SUMIF('6.Direct Non-Salary'!$D:$D,'9. Budget Load'!$G:$G,'6.Direct Non-Salary'!I:I)</f>
        <v>0</v>
      </c>
      <c r="P148" s="390">
        <f>SUMIF('6.Direct Non-Salary'!$D:$D,'9. Budget Load'!$G:$G,'6.Direct Non-Salary'!J:J)</f>
        <v>0</v>
      </c>
      <c r="Q148" s="390">
        <f>SUMIF('6.Direct Non-Salary'!$D:$D,'9. Budget Load'!$G:$G,'6.Direct Non-Salary'!K:K)</f>
        <v>0</v>
      </c>
      <c r="R148" s="390">
        <f>SUMIF('6.Direct Non-Salary'!$D:$D,'9. Budget Load'!$G:$G,'6.Direct Non-Salary'!L:L)</f>
        <v>0</v>
      </c>
      <c r="S148" s="390">
        <f>SUMIF('6.Direct Non-Salary'!$D:$D,'9. Budget Load'!$G:$G,'6.Direct Non-Salary'!M:M)</f>
        <v>0</v>
      </c>
      <c r="W148" s="397">
        <v>41120</v>
      </c>
      <c r="X148" s="283" t="s">
        <v>262</v>
      </c>
    </row>
    <row r="149" spans="3:24" x14ac:dyDescent="0.25">
      <c r="C149" s="280" t="e">
        <f t="shared" si="64"/>
        <v>#REF!</v>
      </c>
      <c r="D149" s="285">
        <v>97</v>
      </c>
      <c r="E149" s="285" t="e">
        <f>'1.Coversheet'!#REF!</f>
        <v>#REF!</v>
      </c>
      <c r="F149" s="285" t="e">
        <f>LEFT('1.Coversheet'!#REF!,3)</f>
        <v>#REF!</v>
      </c>
      <c r="G149" s="286">
        <v>48103</v>
      </c>
      <c r="H149" s="289" t="str">
        <f t="shared" si="68"/>
        <v>Printing &amp; Copying - External Printers</v>
      </c>
      <c r="J149" s="640">
        <f t="shared" si="66"/>
        <v>0</v>
      </c>
      <c r="L149" s="390">
        <f>SUMIF('6.Direct Non-Salary'!$D:$D,'9. Budget Load'!$G:$G,'6.Direct Non-Salary'!F:F)</f>
        <v>0</v>
      </c>
      <c r="M149" s="390">
        <f>SUMIF('6.Direct Non-Salary'!$D:$D,'9. Budget Load'!$G:$G,'6.Direct Non-Salary'!G:G)</f>
        <v>0</v>
      </c>
      <c r="N149" s="390">
        <f>SUMIF('6.Direct Non-Salary'!$D:$D,'9. Budget Load'!$G:$G,'6.Direct Non-Salary'!H:H)</f>
        <v>0</v>
      </c>
      <c r="O149" s="390">
        <f>SUMIF('6.Direct Non-Salary'!$D:$D,'9. Budget Load'!$G:$G,'6.Direct Non-Salary'!I:I)</f>
        <v>0</v>
      </c>
      <c r="P149" s="390">
        <f>SUMIF('6.Direct Non-Salary'!$D:$D,'9. Budget Load'!$G:$G,'6.Direct Non-Salary'!J:J)</f>
        <v>0</v>
      </c>
      <c r="Q149" s="390">
        <f>SUMIF('6.Direct Non-Salary'!$D:$D,'9. Budget Load'!$G:$G,'6.Direct Non-Salary'!K:K)</f>
        <v>0</v>
      </c>
      <c r="R149" s="390">
        <f>SUMIF('6.Direct Non-Salary'!$D:$D,'9. Budget Load'!$G:$G,'6.Direct Non-Salary'!L:L)</f>
        <v>0</v>
      </c>
      <c r="S149" s="390">
        <f>SUMIF('6.Direct Non-Salary'!$D:$D,'9. Budget Load'!$G:$G,'6.Direct Non-Salary'!M:M)</f>
        <v>0</v>
      </c>
      <c r="W149" s="283"/>
      <c r="X149" s="283"/>
    </row>
    <row r="150" spans="3:24" x14ac:dyDescent="0.25">
      <c r="C150" s="280" t="e">
        <f t="shared" si="64"/>
        <v>#REF!</v>
      </c>
      <c r="D150" s="285">
        <v>97</v>
      </c>
      <c r="E150" s="285" t="e">
        <f>'1.Coversheet'!#REF!</f>
        <v>#REF!</v>
      </c>
      <c r="F150" s="285" t="e">
        <f>LEFT('1.Coversheet'!#REF!,3)</f>
        <v>#REF!</v>
      </c>
      <c r="G150" s="286">
        <v>48104</v>
      </c>
      <c r="H150" s="289" t="str">
        <f t="shared" si="68"/>
        <v>General Expenses</v>
      </c>
      <c r="J150" s="640">
        <f t="shared" si="66"/>
        <v>0</v>
      </c>
      <c r="L150" s="390">
        <f>SUMIF('6.Direct Non-Salary'!$D:$D,'9. Budget Load'!$G:$G,'6.Direct Non-Salary'!F:F)</f>
        <v>0</v>
      </c>
      <c r="M150" s="390">
        <f>SUMIF('6.Direct Non-Salary'!$D:$D,'9. Budget Load'!$G:$G,'6.Direct Non-Salary'!G:G)</f>
        <v>0</v>
      </c>
      <c r="N150" s="390">
        <f>SUMIF('6.Direct Non-Salary'!$D:$D,'9. Budget Load'!$G:$G,'6.Direct Non-Salary'!H:H)</f>
        <v>0</v>
      </c>
      <c r="O150" s="390">
        <f>SUMIF('6.Direct Non-Salary'!$D:$D,'9. Budget Load'!$G:$G,'6.Direct Non-Salary'!I:I)</f>
        <v>0</v>
      </c>
      <c r="P150" s="390">
        <f>SUMIF('6.Direct Non-Salary'!$D:$D,'9. Budget Load'!$G:$G,'6.Direct Non-Salary'!J:J)</f>
        <v>0</v>
      </c>
      <c r="Q150" s="390">
        <f>SUMIF('6.Direct Non-Salary'!$D:$D,'9. Budget Load'!$G:$G,'6.Direct Non-Salary'!K:K)</f>
        <v>0</v>
      </c>
      <c r="R150" s="390">
        <f>SUMIF('6.Direct Non-Salary'!$D:$D,'9. Budget Load'!$G:$G,'6.Direct Non-Salary'!L:L)</f>
        <v>0</v>
      </c>
      <c r="S150" s="390">
        <f>SUMIF('6.Direct Non-Salary'!$D:$D,'9. Budget Load'!$G:$G,'6.Direct Non-Salary'!M:M)</f>
        <v>0</v>
      </c>
      <c r="W150" s="397">
        <v>34101</v>
      </c>
      <c r="X150" s="283" t="s">
        <v>2</v>
      </c>
    </row>
    <row r="151" spans="3:24" x14ac:dyDescent="0.25">
      <c r="C151" s="280" t="e">
        <f t="shared" si="64"/>
        <v>#REF!</v>
      </c>
      <c r="D151" s="285">
        <v>97</v>
      </c>
      <c r="E151" s="285" t="e">
        <f>'1.Coversheet'!#REF!</f>
        <v>#REF!</v>
      </c>
      <c r="F151" s="285" t="e">
        <f>LEFT('1.Coversheet'!#REF!,3)</f>
        <v>#REF!</v>
      </c>
      <c r="G151" s="286">
        <v>48105</v>
      </c>
      <c r="H151" s="289" t="str">
        <f t="shared" si="68"/>
        <v>Postage</v>
      </c>
      <c r="J151" s="640">
        <f t="shared" si="66"/>
        <v>0</v>
      </c>
      <c r="L151" s="390">
        <f>SUMIF('6.Direct Non-Salary'!$D:$D,'9. Budget Load'!$G:$G,'6.Direct Non-Salary'!F:F)</f>
        <v>0</v>
      </c>
      <c r="M151" s="390">
        <f>SUMIF('6.Direct Non-Salary'!$D:$D,'9. Budget Load'!$G:$G,'6.Direct Non-Salary'!G:G)</f>
        <v>0</v>
      </c>
      <c r="N151" s="390">
        <f>SUMIF('6.Direct Non-Salary'!$D:$D,'9. Budget Load'!$G:$G,'6.Direct Non-Salary'!H:H)</f>
        <v>0</v>
      </c>
      <c r="O151" s="390">
        <f>SUMIF('6.Direct Non-Salary'!$D:$D,'9. Budget Load'!$G:$G,'6.Direct Non-Salary'!I:I)</f>
        <v>0</v>
      </c>
      <c r="P151" s="390">
        <f>SUMIF('6.Direct Non-Salary'!$D:$D,'9. Budget Load'!$G:$G,'6.Direct Non-Salary'!J:J)</f>
        <v>0</v>
      </c>
      <c r="Q151" s="390">
        <f>SUMIF('6.Direct Non-Salary'!$D:$D,'9. Budget Load'!$G:$G,'6.Direct Non-Salary'!K:K)</f>
        <v>0</v>
      </c>
      <c r="R151" s="390">
        <f>SUMIF('6.Direct Non-Salary'!$D:$D,'9. Budget Load'!$G:$G,'6.Direct Non-Salary'!L:L)</f>
        <v>0</v>
      </c>
      <c r="S151" s="390">
        <f>SUMIF('6.Direct Non-Salary'!$D:$D,'9. Budget Load'!$G:$G,'6.Direct Non-Salary'!M:M)</f>
        <v>0</v>
      </c>
      <c r="W151" s="397">
        <v>34130</v>
      </c>
      <c r="X151" s="283" t="s">
        <v>305</v>
      </c>
    </row>
    <row r="152" spans="3:24" x14ac:dyDescent="0.25">
      <c r="C152" s="280" t="e">
        <f t="shared" si="64"/>
        <v>#REF!</v>
      </c>
      <c r="D152" s="285">
        <v>97</v>
      </c>
      <c r="E152" s="285" t="e">
        <f>'1.Coversheet'!#REF!</f>
        <v>#REF!</v>
      </c>
      <c r="F152" s="285" t="e">
        <f>LEFT('1.Coversheet'!#REF!,3)</f>
        <v>#REF!</v>
      </c>
      <c r="G152" s="286">
        <v>48106</v>
      </c>
      <c r="H152" s="289" t="str">
        <f t="shared" si="68"/>
        <v>Stationery</v>
      </c>
      <c r="J152" s="640">
        <f t="shared" si="66"/>
        <v>0</v>
      </c>
      <c r="L152" s="390">
        <f>SUMIF('6.Direct Non-Salary'!$D:$D,'9. Budget Load'!$G:$G,'6.Direct Non-Salary'!F:F)</f>
        <v>0</v>
      </c>
      <c r="M152" s="390">
        <f>SUMIF('6.Direct Non-Salary'!$D:$D,'9. Budget Load'!$G:$G,'6.Direct Non-Salary'!G:G)</f>
        <v>0</v>
      </c>
      <c r="N152" s="390">
        <f>SUMIF('6.Direct Non-Salary'!$D:$D,'9. Budget Load'!$G:$G,'6.Direct Non-Salary'!H:H)</f>
        <v>0</v>
      </c>
      <c r="O152" s="390">
        <f>SUMIF('6.Direct Non-Salary'!$D:$D,'9. Budget Load'!$G:$G,'6.Direct Non-Salary'!I:I)</f>
        <v>0</v>
      </c>
      <c r="P152" s="390">
        <f>SUMIF('6.Direct Non-Salary'!$D:$D,'9. Budget Load'!$G:$G,'6.Direct Non-Salary'!J:J)</f>
        <v>0</v>
      </c>
      <c r="Q152" s="390">
        <f>SUMIF('6.Direct Non-Salary'!$D:$D,'9. Budget Load'!$G:$G,'6.Direct Non-Salary'!K:K)</f>
        <v>0</v>
      </c>
      <c r="R152" s="390">
        <f>SUMIF('6.Direct Non-Salary'!$D:$D,'9. Budget Load'!$G:$G,'6.Direct Non-Salary'!L:L)</f>
        <v>0</v>
      </c>
      <c r="S152" s="390">
        <f>SUMIF('6.Direct Non-Salary'!$D:$D,'9. Budget Load'!$G:$G,'6.Direct Non-Salary'!M:M)</f>
        <v>0</v>
      </c>
      <c r="W152" s="397">
        <v>34131</v>
      </c>
      <c r="X152" s="283" t="s">
        <v>306</v>
      </c>
    </row>
    <row r="153" spans="3:24" x14ac:dyDescent="0.25">
      <c r="C153" s="280" t="e">
        <f t="shared" si="64"/>
        <v>#REF!</v>
      </c>
      <c r="D153" s="285">
        <v>97</v>
      </c>
      <c r="E153" s="285" t="e">
        <f>'1.Coversheet'!#REF!</f>
        <v>#REF!</v>
      </c>
      <c r="F153" s="285" t="e">
        <f>LEFT('1.Coversheet'!#REF!,3)</f>
        <v>#REF!</v>
      </c>
      <c r="G153" s="286">
        <v>48107</v>
      </c>
      <c r="H153" s="289" t="str">
        <f t="shared" si="68"/>
        <v>Staff Amenities</v>
      </c>
      <c r="J153" s="640">
        <f t="shared" si="66"/>
        <v>0</v>
      </c>
      <c r="L153" s="390">
        <f>SUMIF('6.Direct Non-Salary'!$D:$D,'9. Budget Load'!$G:$G,'6.Direct Non-Salary'!F:F)</f>
        <v>0</v>
      </c>
      <c r="M153" s="390">
        <f>SUMIF('6.Direct Non-Salary'!$D:$D,'9. Budget Load'!$G:$G,'6.Direct Non-Salary'!G:G)</f>
        <v>0</v>
      </c>
      <c r="N153" s="390">
        <f>SUMIF('6.Direct Non-Salary'!$D:$D,'9. Budget Load'!$G:$G,'6.Direct Non-Salary'!H:H)</f>
        <v>0</v>
      </c>
      <c r="O153" s="390">
        <f>SUMIF('6.Direct Non-Salary'!$D:$D,'9. Budget Load'!$G:$G,'6.Direct Non-Salary'!I:I)</f>
        <v>0</v>
      </c>
      <c r="P153" s="390">
        <f>SUMIF('6.Direct Non-Salary'!$D:$D,'9. Budget Load'!$G:$G,'6.Direct Non-Salary'!J:J)</f>
        <v>0</v>
      </c>
      <c r="Q153" s="390">
        <f>SUMIF('6.Direct Non-Salary'!$D:$D,'9. Budget Load'!$G:$G,'6.Direct Non-Salary'!K:K)</f>
        <v>0</v>
      </c>
      <c r="R153" s="390">
        <f>SUMIF('6.Direct Non-Salary'!$D:$D,'9. Budget Load'!$G:$G,'6.Direct Non-Salary'!L:L)</f>
        <v>0</v>
      </c>
      <c r="S153" s="390">
        <f>SUMIF('6.Direct Non-Salary'!$D:$D,'9. Budget Load'!$G:$G,'6.Direct Non-Salary'!M:M)</f>
        <v>0</v>
      </c>
      <c r="W153" s="397">
        <v>34132</v>
      </c>
      <c r="X153" s="283" t="s">
        <v>307</v>
      </c>
    </row>
    <row r="154" spans="3:24" x14ac:dyDescent="0.25">
      <c r="C154" s="280" t="e">
        <f t="shared" si="64"/>
        <v>#REF!</v>
      </c>
      <c r="D154" s="285">
        <v>97</v>
      </c>
      <c r="E154" s="285" t="e">
        <f>'1.Coversheet'!#REF!</f>
        <v>#REF!</v>
      </c>
      <c r="F154" s="285" t="e">
        <f>LEFT('1.Coversheet'!#REF!,3)</f>
        <v>#REF!</v>
      </c>
      <c r="G154" s="286">
        <v>48210</v>
      </c>
      <c r="H154" s="289" t="str">
        <f t="shared" si="68"/>
        <v>Consumables</v>
      </c>
      <c r="J154" s="640">
        <f t="shared" si="66"/>
        <v>0</v>
      </c>
      <c r="L154" s="390">
        <f>SUMIF('6.Direct Non-Salary'!$D:$D,'9. Budget Load'!$G:$G,'6.Direct Non-Salary'!F:F)</f>
        <v>0</v>
      </c>
      <c r="M154" s="390">
        <f>SUMIF('6.Direct Non-Salary'!$D:$D,'9. Budget Load'!$G:$G,'6.Direct Non-Salary'!G:G)</f>
        <v>0</v>
      </c>
      <c r="N154" s="390">
        <f>SUMIF('6.Direct Non-Salary'!$D:$D,'9. Budget Load'!$G:$G,'6.Direct Non-Salary'!H:H)</f>
        <v>0</v>
      </c>
      <c r="O154" s="390">
        <f>SUMIF('6.Direct Non-Salary'!$D:$D,'9. Budget Load'!$G:$G,'6.Direct Non-Salary'!I:I)</f>
        <v>0</v>
      </c>
      <c r="P154" s="390">
        <f>SUMIF('6.Direct Non-Salary'!$D:$D,'9. Budget Load'!$G:$G,'6.Direct Non-Salary'!J:J)</f>
        <v>0</v>
      </c>
      <c r="Q154" s="390">
        <f>SUMIF('6.Direct Non-Salary'!$D:$D,'9. Budget Load'!$G:$G,'6.Direct Non-Salary'!K:K)</f>
        <v>0</v>
      </c>
      <c r="R154" s="390">
        <f>SUMIF('6.Direct Non-Salary'!$D:$D,'9. Budget Load'!$G:$G,'6.Direct Non-Salary'!L:L)</f>
        <v>0</v>
      </c>
      <c r="S154" s="390">
        <f>SUMIF('6.Direct Non-Salary'!$D:$D,'9. Budget Load'!$G:$G,'6.Direct Non-Salary'!M:M)</f>
        <v>0</v>
      </c>
      <c r="W154" s="397">
        <v>36301</v>
      </c>
      <c r="X154" s="283" t="s">
        <v>316</v>
      </c>
    </row>
    <row r="155" spans="3:24" x14ac:dyDescent="0.25">
      <c r="C155" s="280" t="e">
        <f t="shared" si="64"/>
        <v>#REF!</v>
      </c>
      <c r="D155" s="285">
        <v>97</v>
      </c>
      <c r="E155" s="285" t="e">
        <f>'1.Coversheet'!#REF!</f>
        <v>#REF!</v>
      </c>
      <c r="F155" s="285" t="e">
        <f>LEFT('1.Coversheet'!#REF!,3)</f>
        <v>#REF!</v>
      </c>
      <c r="G155" s="286">
        <v>48501</v>
      </c>
      <c r="H155" s="289" t="s">
        <v>10</v>
      </c>
      <c r="J155" s="640">
        <f t="shared" si="66"/>
        <v>0</v>
      </c>
      <c r="L155" s="390">
        <f>SUMIF('6.Direct Non-Salary'!$D:$D,'9. Budget Load'!$G:$G,'6.Direct Non-Salary'!F:F)</f>
        <v>0</v>
      </c>
      <c r="M155" s="390">
        <f>SUMIF('6.Direct Non-Salary'!$D:$D,'9. Budget Load'!$G:$G,'6.Direct Non-Salary'!G:G)</f>
        <v>0</v>
      </c>
      <c r="N155" s="390">
        <f>SUMIF('6.Direct Non-Salary'!$D:$D,'9. Budget Load'!$G:$G,'6.Direct Non-Salary'!H:H)</f>
        <v>0</v>
      </c>
      <c r="O155" s="390">
        <f>SUMIF('6.Direct Non-Salary'!$D:$D,'9. Budget Load'!$G:$G,'6.Direct Non-Salary'!I:I)</f>
        <v>0</v>
      </c>
      <c r="P155" s="390">
        <f>SUMIF('6.Direct Non-Salary'!$D:$D,'9. Budget Load'!$G:$G,'6.Direct Non-Salary'!J:J)</f>
        <v>0</v>
      </c>
      <c r="Q155" s="390">
        <f>SUMIF('6.Direct Non-Salary'!$D:$D,'9. Budget Load'!$G:$G,'6.Direct Non-Salary'!K:K)</f>
        <v>0</v>
      </c>
      <c r="R155" s="390">
        <f>SUMIF('6.Direct Non-Salary'!$D:$D,'9. Budget Load'!$G:$G,'6.Direct Non-Salary'!L:L)</f>
        <v>0</v>
      </c>
      <c r="S155" s="390">
        <f>SUMIF('6.Direct Non-Salary'!$D:$D,'9. Budget Load'!$G:$G,'6.Direct Non-Salary'!M:M)</f>
        <v>0</v>
      </c>
      <c r="W155" s="397">
        <v>36401</v>
      </c>
      <c r="X155" s="283" t="s">
        <v>317</v>
      </c>
    </row>
    <row r="156" spans="3:24" x14ac:dyDescent="0.25">
      <c r="C156" s="280" t="e">
        <f t="shared" si="64"/>
        <v>#REF!</v>
      </c>
      <c r="D156" s="285">
        <v>97</v>
      </c>
      <c r="E156" s="285" t="e">
        <f>'1.Coversheet'!#REF!</f>
        <v>#REF!</v>
      </c>
      <c r="F156" s="285" t="e">
        <f>LEFT('1.Coversheet'!#REF!,3)</f>
        <v>#REF!</v>
      </c>
      <c r="G156" s="286">
        <v>48502</v>
      </c>
      <c r="H156" s="289" t="s">
        <v>291</v>
      </c>
      <c r="J156" s="640">
        <f t="shared" si="66"/>
        <v>0</v>
      </c>
      <c r="L156" s="390">
        <f>SUMIF('6.Direct Non-Salary'!$D:$D,'9. Budget Load'!$G:$G,'6.Direct Non-Salary'!F:F)</f>
        <v>0</v>
      </c>
      <c r="M156" s="390">
        <f>SUMIF('6.Direct Non-Salary'!$D:$D,'9. Budget Load'!$G:$G,'6.Direct Non-Salary'!G:G)</f>
        <v>0</v>
      </c>
      <c r="N156" s="390">
        <f>SUMIF('6.Direct Non-Salary'!$D:$D,'9. Budget Load'!$G:$G,'6.Direct Non-Salary'!H:H)</f>
        <v>0</v>
      </c>
      <c r="O156" s="390">
        <f>SUMIF('6.Direct Non-Salary'!$D:$D,'9. Budget Load'!$G:$G,'6.Direct Non-Salary'!I:I)</f>
        <v>0</v>
      </c>
      <c r="P156" s="390">
        <f>SUMIF('6.Direct Non-Salary'!$D:$D,'9. Budget Load'!$G:$G,'6.Direct Non-Salary'!J:J)</f>
        <v>0</v>
      </c>
      <c r="Q156" s="390">
        <f>SUMIF('6.Direct Non-Salary'!$D:$D,'9. Budget Load'!$G:$G,'6.Direct Non-Salary'!K:K)</f>
        <v>0</v>
      </c>
      <c r="R156" s="390">
        <f>SUMIF('6.Direct Non-Salary'!$D:$D,'9. Budget Load'!$G:$G,'6.Direct Non-Salary'!L:L)</f>
        <v>0</v>
      </c>
      <c r="S156" s="390">
        <f>SUMIF('6.Direct Non-Salary'!$D:$D,'9. Budget Load'!$G:$G,'6.Direct Non-Salary'!M:M)</f>
        <v>0</v>
      </c>
      <c r="W156" s="397">
        <v>37201</v>
      </c>
      <c r="X156" s="283" t="s">
        <v>334</v>
      </c>
    </row>
    <row r="157" spans="3:24" x14ac:dyDescent="0.25">
      <c r="C157" s="280" t="e">
        <f t="shared" si="64"/>
        <v>#REF!</v>
      </c>
      <c r="D157" s="285">
        <v>97</v>
      </c>
      <c r="E157" s="285" t="e">
        <f>'1.Coversheet'!#REF!</f>
        <v>#REF!</v>
      </c>
      <c r="F157" s="285" t="e">
        <f>LEFT('1.Coversheet'!#REF!,3)</f>
        <v>#REF!</v>
      </c>
      <c r="G157" s="286">
        <v>48504</v>
      </c>
      <c r="H157" s="289" t="str">
        <f>IF(ISERROR(VLOOKUP(G157,$W$26:$X$298,2,FALSE)),"Enter Natural Account code",VLOOKUP(G157,$W$26:$X$298,2,FALSE))</f>
        <v>Survey Testing</v>
      </c>
      <c r="J157" s="640">
        <f t="shared" si="66"/>
        <v>0</v>
      </c>
      <c r="L157" s="390">
        <f>SUMIF('6.Direct Non-Salary'!$D:$D,'9. Budget Load'!$G:$G,'6.Direct Non-Salary'!F:F)</f>
        <v>0</v>
      </c>
      <c r="M157" s="390">
        <f>SUMIF('6.Direct Non-Salary'!$D:$D,'9. Budget Load'!$G:$G,'6.Direct Non-Salary'!G:G)</f>
        <v>0</v>
      </c>
      <c r="N157" s="390">
        <f>SUMIF('6.Direct Non-Salary'!$D:$D,'9. Budget Load'!$G:$G,'6.Direct Non-Salary'!H:H)</f>
        <v>0</v>
      </c>
      <c r="O157" s="390">
        <f>SUMIF('6.Direct Non-Salary'!$D:$D,'9. Budget Load'!$G:$G,'6.Direct Non-Salary'!I:I)</f>
        <v>0</v>
      </c>
      <c r="P157" s="390">
        <f>SUMIF('6.Direct Non-Salary'!$D:$D,'9. Budget Load'!$G:$G,'6.Direct Non-Salary'!J:J)</f>
        <v>0</v>
      </c>
      <c r="Q157" s="390">
        <f>SUMIF('6.Direct Non-Salary'!$D:$D,'9. Budget Load'!$G:$G,'6.Direct Non-Salary'!K:K)</f>
        <v>0</v>
      </c>
      <c r="R157" s="390">
        <f>SUMIF('6.Direct Non-Salary'!$D:$D,'9. Budget Load'!$G:$G,'6.Direct Non-Salary'!L:L)</f>
        <v>0</v>
      </c>
      <c r="S157" s="390">
        <f>SUMIF('6.Direct Non-Salary'!$D:$D,'9. Budget Load'!$G:$G,'6.Direct Non-Salary'!M:M)</f>
        <v>0</v>
      </c>
      <c r="W157" s="397">
        <v>37301</v>
      </c>
      <c r="X157" s="283" t="s">
        <v>336</v>
      </c>
    </row>
    <row r="158" spans="3:24" x14ac:dyDescent="0.25">
      <c r="C158" s="280" t="e">
        <f t="shared" si="64"/>
        <v>#REF!</v>
      </c>
      <c r="D158" s="285">
        <v>97</v>
      </c>
      <c r="E158" s="285" t="e">
        <f>'1.Coversheet'!#REF!</f>
        <v>#REF!</v>
      </c>
      <c r="F158" s="285" t="e">
        <f>LEFT('1.Coversheet'!#REF!,3)</f>
        <v>#REF!</v>
      </c>
      <c r="G158" s="286">
        <v>48521</v>
      </c>
      <c r="H158" s="289" t="s">
        <v>4</v>
      </c>
      <c r="J158" s="640">
        <f t="shared" si="66"/>
        <v>0</v>
      </c>
      <c r="L158" s="390">
        <f>SUMIF('6.Direct Non-Salary'!$D:$D,'9. Budget Load'!$G:$G,'6.Direct Non-Salary'!F:F)</f>
        <v>0</v>
      </c>
      <c r="M158" s="390">
        <f>SUMIF('6.Direct Non-Salary'!$D:$D,'9. Budget Load'!$G:$G,'6.Direct Non-Salary'!G:G)</f>
        <v>0</v>
      </c>
      <c r="N158" s="390">
        <f>SUMIF('6.Direct Non-Salary'!$D:$D,'9. Budget Load'!$G:$G,'6.Direct Non-Salary'!H:H)</f>
        <v>0</v>
      </c>
      <c r="O158" s="390">
        <f>SUMIF('6.Direct Non-Salary'!$D:$D,'9. Budget Load'!$G:$G,'6.Direct Non-Salary'!I:I)</f>
        <v>0</v>
      </c>
      <c r="P158" s="390">
        <f>SUMIF('6.Direct Non-Salary'!$D:$D,'9. Budget Load'!$G:$G,'6.Direct Non-Salary'!J:J)</f>
        <v>0</v>
      </c>
      <c r="Q158" s="390">
        <f>SUMIF('6.Direct Non-Salary'!$D:$D,'9. Budget Load'!$G:$G,'6.Direct Non-Salary'!K:K)</f>
        <v>0</v>
      </c>
      <c r="R158" s="390">
        <f>SUMIF('6.Direct Non-Salary'!$D:$D,'9. Budget Load'!$G:$G,'6.Direct Non-Salary'!L:L)</f>
        <v>0</v>
      </c>
      <c r="S158" s="390">
        <f>SUMIF('6.Direct Non-Salary'!$D:$D,'9. Budget Load'!$G:$G,'6.Direct Non-Salary'!M:M)</f>
        <v>0</v>
      </c>
      <c r="W158" s="397">
        <v>38501</v>
      </c>
      <c r="X158" s="283" t="s">
        <v>345</v>
      </c>
    </row>
    <row r="159" spans="3:24" x14ac:dyDescent="0.25">
      <c r="C159" s="280" t="e">
        <f t="shared" si="64"/>
        <v>#REF!</v>
      </c>
      <c r="D159" s="285">
        <v>97</v>
      </c>
      <c r="E159" s="285" t="e">
        <f>'1.Coversheet'!#REF!</f>
        <v>#REF!</v>
      </c>
      <c r="F159" s="285" t="e">
        <f>LEFT('1.Coversheet'!#REF!,3)</f>
        <v>#REF!</v>
      </c>
      <c r="G159" s="286">
        <v>48522</v>
      </c>
      <c r="H159" s="289" t="s">
        <v>8</v>
      </c>
      <c r="J159" s="640">
        <f t="shared" si="66"/>
        <v>0</v>
      </c>
      <c r="L159" s="390">
        <f>SUMIF('6.Direct Non-Salary'!$D:$D,'9. Budget Load'!$G:$G,'6.Direct Non-Salary'!F:F)</f>
        <v>0</v>
      </c>
      <c r="M159" s="390">
        <f>SUMIF('6.Direct Non-Salary'!$D:$D,'9. Budget Load'!$G:$G,'6.Direct Non-Salary'!G:G)</f>
        <v>0</v>
      </c>
      <c r="N159" s="390">
        <f>SUMIF('6.Direct Non-Salary'!$D:$D,'9. Budget Load'!$G:$G,'6.Direct Non-Salary'!H:H)</f>
        <v>0</v>
      </c>
      <c r="O159" s="390">
        <f>SUMIF('6.Direct Non-Salary'!$D:$D,'9. Budget Load'!$G:$G,'6.Direct Non-Salary'!I:I)</f>
        <v>0</v>
      </c>
      <c r="P159" s="390">
        <f>SUMIF('6.Direct Non-Salary'!$D:$D,'9. Budget Load'!$G:$G,'6.Direct Non-Salary'!J:J)</f>
        <v>0</v>
      </c>
      <c r="Q159" s="390">
        <f>SUMIF('6.Direct Non-Salary'!$D:$D,'9. Budget Load'!$G:$G,'6.Direct Non-Salary'!K:K)</f>
        <v>0</v>
      </c>
      <c r="R159" s="390">
        <f>SUMIF('6.Direct Non-Salary'!$D:$D,'9. Budget Load'!$G:$G,'6.Direct Non-Salary'!L:L)</f>
        <v>0</v>
      </c>
      <c r="S159" s="390">
        <f>SUMIF('6.Direct Non-Salary'!$D:$D,'9. Budget Load'!$G:$G,'6.Direct Non-Salary'!M:M)</f>
        <v>0</v>
      </c>
      <c r="W159" s="397">
        <v>38502</v>
      </c>
      <c r="X159" s="283" t="s">
        <v>346</v>
      </c>
    </row>
    <row r="160" spans="3:24" x14ac:dyDescent="0.25">
      <c r="C160" s="280" t="e">
        <f t="shared" si="64"/>
        <v>#REF!</v>
      </c>
      <c r="D160" s="285">
        <v>97</v>
      </c>
      <c r="E160" s="285" t="e">
        <f>'1.Coversheet'!#REF!</f>
        <v>#REF!</v>
      </c>
      <c r="F160" s="285" t="e">
        <f>LEFT('1.Coversheet'!#REF!,3)</f>
        <v>#REF!</v>
      </c>
      <c r="G160" s="286">
        <v>48523</v>
      </c>
      <c r="H160" s="289" t="str">
        <f>IF(ISERROR(VLOOKUP(G160,$W$26:$X$298,2,FALSE)),"Enter Natural Account code",VLOOKUP(G160,$W$26:$X$298,2,FALSE))</f>
        <v>Publications, Subscriptions &amp; Memberships</v>
      </c>
      <c r="J160" s="640">
        <f t="shared" si="66"/>
        <v>0</v>
      </c>
      <c r="L160" s="390">
        <f>SUMIF('6.Direct Non-Salary'!$D:$D,'9. Budget Load'!$G:$G,'6.Direct Non-Salary'!F:F)</f>
        <v>0</v>
      </c>
      <c r="M160" s="390">
        <f>SUMIF('6.Direct Non-Salary'!$D:$D,'9. Budget Load'!$G:$G,'6.Direct Non-Salary'!G:G)</f>
        <v>0</v>
      </c>
      <c r="N160" s="390">
        <f>SUMIF('6.Direct Non-Salary'!$D:$D,'9. Budget Load'!$G:$G,'6.Direct Non-Salary'!H:H)</f>
        <v>0</v>
      </c>
      <c r="O160" s="390">
        <f>SUMIF('6.Direct Non-Salary'!$D:$D,'9. Budget Load'!$G:$G,'6.Direct Non-Salary'!I:I)</f>
        <v>0</v>
      </c>
      <c r="P160" s="390">
        <f>SUMIF('6.Direct Non-Salary'!$D:$D,'9. Budget Load'!$G:$G,'6.Direct Non-Salary'!J:J)</f>
        <v>0</v>
      </c>
      <c r="Q160" s="390">
        <f>SUMIF('6.Direct Non-Salary'!$D:$D,'9. Budget Load'!$G:$G,'6.Direct Non-Salary'!K:K)</f>
        <v>0</v>
      </c>
      <c r="R160" s="390">
        <f>SUMIF('6.Direct Non-Salary'!$D:$D,'9. Budget Load'!$G:$G,'6.Direct Non-Salary'!L:L)</f>
        <v>0</v>
      </c>
      <c r="S160" s="390">
        <f>SUMIF('6.Direct Non-Salary'!$D:$D,'9. Budget Load'!$G:$G,'6.Direct Non-Salary'!M:M)</f>
        <v>0</v>
      </c>
      <c r="W160" s="397">
        <v>38503</v>
      </c>
      <c r="X160" s="283" t="s">
        <v>347</v>
      </c>
    </row>
    <row r="161" spans="3:24" x14ac:dyDescent="0.25">
      <c r="G161" s="209"/>
      <c r="L161" s="387"/>
      <c r="M161" s="387"/>
      <c r="N161" s="387"/>
      <c r="O161" s="387"/>
      <c r="P161" s="387"/>
      <c r="Q161" s="387"/>
      <c r="R161" s="387"/>
      <c r="S161" s="387"/>
      <c r="W161" s="397">
        <v>43101</v>
      </c>
      <c r="X161" s="283" t="s">
        <v>267</v>
      </c>
    </row>
    <row r="162" spans="3:24" x14ac:dyDescent="0.25">
      <c r="G162" s="209"/>
      <c r="H162" s="288" t="s">
        <v>352</v>
      </c>
      <c r="I162" s="367"/>
      <c r="J162" s="356">
        <f xml:space="preserve"> SUBTOTAL(9,J140:J160)</f>
        <v>0</v>
      </c>
      <c r="K162" s="284"/>
      <c r="L162" s="391">
        <f t="shared" ref="L162:Q162" si="69" xml:space="preserve"> SUBTOTAL(9,L140:L160)</f>
        <v>0</v>
      </c>
      <c r="M162" s="391">
        <f t="shared" si="69"/>
        <v>0</v>
      </c>
      <c r="N162" s="391">
        <f t="shared" si="69"/>
        <v>0</v>
      </c>
      <c r="O162" s="391">
        <f t="shared" si="69"/>
        <v>0</v>
      </c>
      <c r="P162" s="391">
        <f t="shared" si="69"/>
        <v>0</v>
      </c>
      <c r="Q162" s="391">
        <f t="shared" si="69"/>
        <v>0</v>
      </c>
      <c r="R162" s="391">
        <f t="shared" ref="R162:S162" si="70" xml:space="preserve"> SUBTOTAL(9,R140:R160)</f>
        <v>0</v>
      </c>
      <c r="S162" s="391">
        <f t="shared" si="70"/>
        <v>0</v>
      </c>
      <c r="W162" s="397">
        <v>43102</v>
      </c>
      <c r="X162" s="283" t="s">
        <v>268</v>
      </c>
    </row>
    <row r="163" spans="3:24" x14ac:dyDescent="0.25">
      <c r="G163" s="209"/>
      <c r="L163" s="387"/>
      <c r="M163" s="387"/>
      <c r="N163" s="387"/>
      <c r="O163" s="387"/>
      <c r="P163" s="387"/>
      <c r="Q163" s="387"/>
      <c r="R163" s="387"/>
      <c r="S163" s="387"/>
      <c r="W163" s="397">
        <v>43103</v>
      </c>
      <c r="X163" s="283" t="s">
        <v>269</v>
      </c>
    </row>
    <row r="164" spans="3:24" x14ac:dyDescent="0.25">
      <c r="G164" s="284" t="s">
        <v>523</v>
      </c>
      <c r="L164" s="387"/>
      <c r="M164" s="387"/>
      <c r="N164" s="387"/>
      <c r="O164" s="387"/>
      <c r="P164" s="387"/>
      <c r="Q164" s="387"/>
      <c r="R164" s="387"/>
      <c r="S164" s="387"/>
      <c r="W164" s="397">
        <v>43104</v>
      </c>
      <c r="X164" s="283" t="s">
        <v>270</v>
      </c>
    </row>
    <row r="165" spans="3:24" x14ac:dyDescent="0.25">
      <c r="C165" s="280" t="e">
        <f t="shared" ref="C165:C166" si="71">CONCATENATE(D165,"-",E165,"-",F165,"-9999-",G165)</f>
        <v>#REF!</v>
      </c>
      <c r="D165" s="285">
        <v>97</v>
      </c>
      <c r="E165" s="285" t="e">
        <f>'1.Coversheet'!#REF!</f>
        <v>#REF!</v>
      </c>
      <c r="F165" s="285" t="e">
        <f>LEFT('1.Coversheet'!#REF!,3)</f>
        <v>#REF!</v>
      </c>
      <c r="G165" s="286">
        <v>57613</v>
      </c>
      <c r="H165" s="289" t="str">
        <f>IF(ISERROR(VLOOKUP(G165,$W$26:$X$298,2,FALSE)),"Enter Natural Account code",VLOOKUP(G165,$W$26:$X$298,2,FALSE))</f>
        <v>Computer Equipment-CY Additions</v>
      </c>
      <c r="J165" s="640">
        <f t="shared" ref="J165:J166" si="72">SUM(L165:S165)</f>
        <v>0</v>
      </c>
      <c r="L165" s="390">
        <f>SUMIF('6.Direct Non-Salary'!$D:$D,'9. Budget Load'!$G:$G,'6.Direct Non-Salary'!F:F)</f>
        <v>0</v>
      </c>
      <c r="M165" s="390">
        <f>SUMIF('6.Direct Non-Salary'!$D:$D,'9. Budget Load'!$G:$G,'6.Direct Non-Salary'!G:G)</f>
        <v>0</v>
      </c>
      <c r="N165" s="390">
        <f>SUMIF('6.Direct Non-Salary'!$D:$D,'9. Budget Load'!$G:$G,'6.Direct Non-Salary'!H:H)</f>
        <v>0</v>
      </c>
      <c r="O165" s="390">
        <f>SUMIF('6.Direct Non-Salary'!$D:$D,'9. Budget Load'!$G:$G,'6.Direct Non-Salary'!I:I)</f>
        <v>0</v>
      </c>
      <c r="P165" s="390">
        <f>SUMIF('6.Direct Non-Salary'!$D:$D,'9. Budget Load'!$G:$G,'6.Direct Non-Salary'!J:J)</f>
        <v>0</v>
      </c>
      <c r="Q165" s="390">
        <f>SUMIF('6.Direct Non-Salary'!$D:$D,'9. Budget Load'!$G:$G,'6.Direct Non-Salary'!K:K)</f>
        <v>0</v>
      </c>
      <c r="R165" s="390">
        <f>SUMIF('6.Direct Non-Salary'!$D:$D,'9. Budget Load'!$G:$G,'6.Direct Non-Salary'!L:L)</f>
        <v>0</v>
      </c>
      <c r="S165" s="390">
        <f>SUMIF('6.Direct Non-Salary'!$D:$D,'9. Budget Load'!$G:$G,'6.Direct Non-Salary'!M:M)</f>
        <v>0</v>
      </c>
      <c r="W165" s="397">
        <v>44101</v>
      </c>
      <c r="X165" s="283" t="s">
        <v>428</v>
      </c>
    </row>
    <row r="166" spans="3:24" x14ac:dyDescent="0.25">
      <c r="C166" s="280" t="e">
        <f t="shared" si="71"/>
        <v>#REF!</v>
      </c>
      <c r="D166" s="285">
        <v>97</v>
      </c>
      <c r="E166" s="285" t="e">
        <f>'1.Coversheet'!#REF!</f>
        <v>#REF!</v>
      </c>
      <c r="F166" s="285" t="e">
        <f>LEFT('1.Coversheet'!#REF!,3)</f>
        <v>#REF!</v>
      </c>
      <c r="G166" s="286">
        <v>57623</v>
      </c>
      <c r="H166" s="289" t="str">
        <f>IF(ISERROR(VLOOKUP(G166,$W$26:$X$298,2,FALSE)),"Enter Natural Account code",VLOOKUP(G166,$W$26:$X$298,2,FALSE))</f>
        <v>Equipment &amp; Machinery-CY Additions</v>
      </c>
      <c r="J166" s="640">
        <f t="shared" si="72"/>
        <v>0</v>
      </c>
      <c r="L166" s="390">
        <f>SUMIF('6.Direct Non-Salary'!$D:$D,'9. Budget Load'!$G:$G,'6.Direct Non-Salary'!F:F)</f>
        <v>0</v>
      </c>
      <c r="M166" s="390">
        <f>SUMIF('6.Direct Non-Salary'!$D:$D,'9. Budget Load'!$G:$G,'6.Direct Non-Salary'!G:G)</f>
        <v>0</v>
      </c>
      <c r="N166" s="390">
        <f>SUMIF('6.Direct Non-Salary'!$D:$D,'9. Budget Load'!$G:$G,'6.Direct Non-Salary'!H:H)</f>
        <v>0</v>
      </c>
      <c r="O166" s="390">
        <f>SUMIF('6.Direct Non-Salary'!$D:$D,'9. Budget Load'!$G:$G,'6.Direct Non-Salary'!I:I)</f>
        <v>0</v>
      </c>
      <c r="P166" s="390">
        <f>SUMIF('6.Direct Non-Salary'!$D:$D,'9. Budget Load'!$G:$G,'6.Direct Non-Salary'!J:J)</f>
        <v>0</v>
      </c>
      <c r="Q166" s="390">
        <f>SUMIF('6.Direct Non-Salary'!$D:$D,'9. Budget Load'!$G:$G,'6.Direct Non-Salary'!K:K)</f>
        <v>0</v>
      </c>
      <c r="R166" s="390">
        <f>SUMIF('6.Direct Non-Salary'!$D:$D,'9. Budget Load'!$G:$G,'6.Direct Non-Salary'!L:L)</f>
        <v>0</v>
      </c>
      <c r="S166" s="390">
        <f>SUMIF('6.Direct Non-Salary'!$D:$D,'9. Budget Load'!$G:$G,'6.Direct Non-Salary'!M:M)</f>
        <v>0</v>
      </c>
      <c r="W166" s="397">
        <v>44102</v>
      </c>
      <c r="X166" s="283" t="s">
        <v>7</v>
      </c>
    </row>
    <row r="167" spans="3:24" x14ac:dyDescent="0.25">
      <c r="G167" s="209"/>
      <c r="L167" s="387"/>
      <c r="M167" s="387"/>
      <c r="N167" s="387"/>
      <c r="O167" s="387"/>
      <c r="P167" s="387"/>
      <c r="Q167" s="387"/>
      <c r="R167" s="387"/>
      <c r="S167" s="387"/>
      <c r="W167" s="397">
        <v>48102</v>
      </c>
      <c r="X167" s="283" t="s">
        <v>283</v>
      </c>
    </row>
    <row r="168" spans="3:24" x14ac:dyDescent="0.25">
      <c r="H168" s="288" t="s">
        <v>352</v>
      </c>
      <c r="I168" s="367"/>
      <c r="J168" s="356">
        <f xml:space="preserve"> SUBTOTAL(9,J165:J166)</f>
        <v>0</v>
      </c>
      <c r="K168" s="284"/>
      <c r="L168" s="391">
        <f t="shared" ref="L168:Q168" si="73" xml:space="preserve"> SUBTOTAL(9,L165:L166)</f>
        <v>0</v>
      </c>
      <c r="M168" s="391">
        <f t="shared" si="73"/>
        <v>0</v>
      </c>
      <c r="N168" s="391">
        <f t="shared" si="73"/>
        <v>0</v>
      </c>
      <c r="O168" s="391">
        <f t="shared" si="73"/>
        <v>0</v>
      </c>
      <c r="P168" s="391">
        <f t="shared" si="73"/>
        <v>0</v>
      </c>
      <c r="Q168" s="391">
        <f t="shared" si="73"/>
        <v>0</v>
      </c>
      <c r="R168" s="391">
        <f t="shared" ref="R168:S168" si="74" xml:space="preserve"> SUBTOTAL(9,R165:R166)</f>
        <v>0</v>
      </c>
      <c r="S168" s="391">
        <f t="shared" si="74"/>
        <v>0</v>
      </c>
      <c r="W168" s="397">
        <v>48103</v>
      </c>
      <c r="X168" s="283" t="s">
        <v>284</v>
      </c>
    </row>
    <row r="169" spans="3:24" x14ac:dyDescent="0.25">
      <c r="L169" s="209"/>
      <c r="M169" s="209"/>
      <c r="N169" s="209"/>
      <c r="O169" s="209"/>
      <c r="P169" s="209"/>
      <c r="Q169" s="209"/>
      <c r="R169" s="209"/>
      <c r="S169" s="209"/>
      <c r="W169" s="283"/>
      <c r="X169" s="283"/>
    </row>
    <row r="170" spans="3:24" x14ac:dyDescent="0.25">
      <c r="L170" s="209"/>
      <c r="M170" s="209"/>
      <c r="N170" s="209"/>
      <c r="O170" s="209"/>
      <c r="P170" s="209"/>
      <c r="Q170" s="209"/>
      <c r="R170" s="209"/>
      <c r="S170" s="209"/>
      <c r="W170" s="397">
        <v>19995</v>
      </c>
      <c r="X170" s="283" t="s">
        <v>396</v>
      </c>
    </row>
    <row r="171" spans="3:24" ht="16.5" outlineLevel="1" thickBot="1" x14ac:dyDescent="0.3">
      <c r="G171" s="209"/>
      <c r="H171" s="240" t="s">
        <v>862</v>
      </c>
      <c r="J171" s="383">
        <f>J63+J74+J82+J88+J94+J101+J108+J113+J118+J126+J137+J162+J168</f>
        <v>0</v>
      </c>
      <c r="K171" s="284"/>
      <c r="L171" s="393">
        <f t="shared" ref="L171:Q171" si="75">L63+L74+L82+L88+L94+L101+L108+L113+L118+L126+L137+L162+L168</f>
        <v>0</v>
      </c>
      <c r="M171" s="393">
        <f t="shared" si="75"/>
        <v>0</v>
      </c>
      <c r="N171" s="393">
        <f t="shared" si="75"/>
        <v>0</v>
      </c>
      <c r="O171" s="393">
        <f t="shared" si="75"/>
        <v>0</v>
      </c>
      <c r="P171" s="393">
        <f t="shared" si="75"/>
        <v>0</v>
      </c>
      <c r="Q171" s="393">
        <f t="shared" si="75"/>
        <v>0</v>
      </c>
      <c r="R171" s="393">
        <f t="shared" ref="R171:S171" si="76">R63+R74+R82+R88+R94+R101+R108+R113+R118+R126+R137+R162+R168</f>
        <v>0</v>
      </c>
      <c r="S171" s="393">
        <f t="shared" si="76"/>
        <v>0</v>
      </c>
      <c r="V171" s="927" t="str">
        <f>IF(J171='6.Direct Non-Salary'!N16, "OK"," DOES NOT BALANCE, CHECK TAB 6 CELL N16")</f>
        <v>OK</v>
      </c>
      <c r="W171" s="397">
        <v>19998</v>
      </c>
      <c r="X171" s="283" t="s">
        <v>397</v>
      </c>
    </row>
    <row r="172" spans="3:24" x14ac:dyDescent="0.25">
      <c r="K172" s="284"/>
      <c r="L172" s="387"/>
      <c r="M172" s="387"/>
      <c r="N172" s="387"/>
      <c r="O172" s="387"/>
      <c r="P172" s="387"/>
      <c r="Q172" s="387"/>
      <c r="R172" s="387"/>
      <c r="S172" s="387"/>
      <c r="W172" s="397">
        <v>48104</v>
      </c>
      <c r="X172" s="283" t="s">
        <v>5</v>
      </c>
    </row>
    <row r="173" spans="3:24" x14ac:dyDescent="0.25">
      <c r="G173" s="284" t="s">
        <v>522</v>
      </c>
      <c r="L173" s="387"/>
      <c r="M173" s="387"/>
      <c r="N173" s="387"/>
      <c r="O173" s="387"/>
      <c r="P173" s="387"/>
      <c r="Q173" s="387"/>
      <c r="R173" s="387"/>
      <c r="S173" s="387"/>
      <c r="W173" s="397">
        <v>48503</v>
      </c>
      <c r="X173" s="283" t="s">
        <v>292</v>
      </c>
    </row>
    <row r="174" spans="3:24" x14ac:dyDescent="0.25">
      <c r="C174" s="280" t="e">
        <f t="shared" ref="C174" si="77">CONCATENATE(D174,"-",E174,"-",F174,"-9999-",G174)</f>
        <v>#REF!</v>
      </c>
      <c r="D174" s="285">
        <v>97</v>
      </c>
      <c r="E174" s="285" t="e">
        <f>'1.Coversheet'!#REF!</f>
        <v>#REF!</v>
      </c>
      <c r="F174" s="285" t="e">
        <f>LEFT('1.Coversheet'!#REF!,3)</f>
        <v>#REF!</v>
      </c>
      <c r="G174" s="286">
        <v>36901</v>
      </c>
      <c r="H174" s="289" t="s">
        <v>696</v>
      </c>
      <c r="J174" s="640">
        <f t="shared" ref="J174" si="78">SUM(L174:S174)</f>
        <v>0</v>
      </c>
      <c r="L174" s="390">
        <f>L18*'1.Coversheet'!$H$24</f>
        <v>0</v>
      </c>
      <c r="M174" s="390">
        <f>M18*'1.Coversheet'!$H$24</f>
        <v>0</v>
      </c>
      <c r="N174" s="390">
        <f>N18*'1.Coversheet'!$H$24</f>
        <v>0</v>
      </c>
      <c r="O174" s="390">
        <f>O18*'1.Coversheet'!$H$24</f>
        <v>0</v>
      </c>
      <c r="P174" s="390">
        <f>P18*'1.Coversheet'!$H$24</f>
        <v>0</v>
      </c>
      <c r="Q174" s="390">
        <f>Q18*'1.Coversheet'!$H$24</f>
        <v>0</v>
      </c>
      <c r="R174" s="390">
        <f>R18*'1.Coversheet'!$H$24</f>
        <v>0</v>
      </c>
      <c r="S174" s="390">
        <f>S18*'1.Coversheet'!$H$24</f>
        <v>0</v>
      </c>
      <c r="W174" s="397">
        <v>48504</v>
      </c>
      <c r="X174" s="283" t="s">
        <v>293</v>
      </c>
    </row>
    <row r="175" spans="3:24" x14ac:dyDescent="0.25">
      <c r="L175" s="387"/>
      <c r="M175" s="387"/>
      <c r="N175" s="387"/>
      <c r="O175" s="387"/>
      <c r="P175" s="387"/>
      <c r="Q175" s="387"/>
      <c r="R175" s="387"/>
      <c r="S175" s="387"/>
      <c r="W175" s="397">
        <v>48511</v>
      </c>
      <c r="X175" s="283" t="s">
        <v>294</v>
      </c>
    </row>
    <row r="176" spans="3:24" x14ac:dyDescent="0.25">
      <c r="H176" s="288" t="s">
        <v>352</v>
      </c>
      <c r="I176" s="367"/>
      <c r="J176" s="356">
        <f xml:space="preserve"> SUBTOTAL(9,J173:J174)</f>
        <v>0</v>
      </c>
      <c r="K176" s="284"/>
      <c r="L176" s="391">
        <f t="shared" ref="L176:Q176" si="79" xml:space="preserve"> SUBTOTAL(9,L173:L174)</f>
        <v>0</v>
      </c>
      <c r="M176" s="391">
        <f t="shared" si="79"/>
        <v>0</v>
      </c>
      <c r="N176" s="391">
        <f t="shared" si="79"/>
        <v>0</v>
      </c>
      <c r="O176" s="391">
        <f t="shared" si="79"/>
        <v>0</v>
      </c>
      <c r="P176" s="391">
        <f t="shared" si="79"/>
        <v>0</v>
      </c>
      <c r="Q176" s="391">
        <f t="shared" si="79"/>
        <v>0</v>
      </c>
      <c r="R176" s="391">
        <f t="shared" ref="R176:S176" si="80" xml:space="preserve"> SUBTOTAL(9,R173:R174)</f>
        <v>0</v>
      </c>
      <c r="S176" s="391">
        <f t="shared" si="80"/>
        <v>0</v>
      </c>
      <c r="W176" s="397">
        <v>48512</v>
      </c>
      <c r="X176" s="283" t="s">
        <v>295</v>
      </c>
    </row>
    <row r="177" spans="7:24" x14ac:dyDescent="0.25">
      <c r="H177" s="288"/>
      <c r="I177" s="367"/>
      <c r="J177" s="381"/>
      <c r="K177" s="284"/>
      <c r="L177" s="392"/>
      <c r="M177" s="392"/>
      <c r="N177" s="392"/>
      <c r="O177" s="392"/>
      <c r="P177" s="392"/>
      <c r="Q177" s="392"/>
      <c r="R177" s="392"/>
      <c r="S177" s="392"/>
      <c r="W177" s="397">
        <v>48513</v>
      </c>
      <c r="X177" s="283" t="s">
        <v>296</v>
      </c>
    </row>
    <row r="178" spans="7:24" ht="16.5" thickBot="1" x14ac:dyDescent="0.3">
      <c r="H178" s="382" t="s">
        <v>616</v>
      </c>
      <c r="J178" s="383">
        <f>J171+J176</f>
        <v>0</v>
      </c>
      <c r="K178" s="384"/>
      <c r="L178" s="393">
        <f t="shared" ref="L178:Q178" si="81">L171+L176</f>
        <v>0</v>
      </c>
      <c r="M178" s="393">
        <f t="shared" si="81"/>
        <v>0</v>
      </c>
      <c r="N178" s="393">
        <f t="shared" si="81"/>
        <v>0</v>
      </c>
      <c r="O178" s="393">
        <f t="shared" si="81"/>
        <v>0</v>
      </c>
      <c r="P178" s="393">
        <f t="shared" si="81"/>
        <v>0</v>
      </c>
      <c r="Q178" s="393">
        <f t="shared" si="81"/>
        <v>0</v>
      </c>
      <c r="R178" s="393">
        <f t="shared" ref="R178:S178" si="82">R171+R176</f>
        <v>0</v>
      </c>
      <c r="S178" s="393">
        <f t="shared" si="82"/>
        <v>0</v>
      </c>
      <c r="W178" s="397">
        <v>48105</v>
      </c>
      <c r="X178" s="283" t="s">
        <v>3</v>
      </c>
    </row>
    <row r="179" spans="7:24" ht="16.5" thickBot="1" x14ac:dyDescent="0.3">
      <c r="H179" s="382"/>
      <c r="J179" s="386"/>
      <c r="K179" s="384"/>
      <c r="L179" s="394"/>
      <c r="M179" s="394"/>
      <c r="N179" s="394"/>
      <c r="O179" s="394"/>
      <c r="P179" s="394"/>
      <c r="Q179" s="394"/>
      <c r="R179" s="394"/>
      <c r="S179" s="394"/>
      <c r="W179" s="397">
        <v>48106</v>
      </c>
      <c r="X179" s="283" t="s">
        <v>6</v>
      </c>
    </row>
    <row r="180" spans="7:24" ht="19.5" customHeight="1" thickBot="1" x14ac:dyDescent="0.3">
      <c r="G180" s="1034" t="s">
        <v>936</v>
      </c>
      <c r="H180" s="1035"/>
      <c r="I180" s="400"/>
      <c r="J180" s="402">
        <f>J178+J49</f>
        <v>0</v>
      </c>
      <c r="K180" s="401"/>
      <c r="L180" s="403">
        <f t="shared" ref="L180:Q180" si="83">L178+L49</f>
        <v>0</v>
      </c>
      <c r="M180" s="404">
        <f t="shared" si="83"/>
        <v>0</v>
      </c>
      <c r="N180" s="404">
        <f t="shared" si="83"/>
        <v>0</v>
      </c>
      <c r="O180" s="404">
        <f t="shared" si="83"/>
        <v>0</v>
      </c>
      <c r="P180" s="404">
        <f t="shared" si="83"/>
        <v>0</v>
      </c>
      <c r="Q180" s="404">
        <f t="shared" si="83"/>
        <v>0</v>
      </c>
      <c r="R180" s="404">
        <f t="shared" ref="R180:S180" si="84">R178+R49</f>
        <v>0</v>
      </c>
      <c r="S180" s="405">
        <f t="shared" si="84"/>
        <v>0</v>
      </c>
      <c r="V180" s="927" t="str">
        <f>IF(J180='2.Project Summary '!G24,"OK","DOES NOT BALANCE - CHECK TAB 2 CELL G24")</f>
        <v>OK</v>
      </c>
      <c r="W180" s="397">
        <v>48107</v>
      </c>
      <c r="X180" s="283" t="s">
        <v>285</v>
      </c>
    </row>
    <row r="181" spans="7:24" ht="20.25" customHeight="1" x14ac:dyDescent="0.25">
      <c r="K181" s="284"/>
      <c r="L181" s="387"/>
      <c r="M181" s="387"/>
      <c r="N181" s="387"/>
      <c r="O181" s="387"/>
      <c r="P181" s="387"/>
      <c r="Q181" s="387"/>
      <c r="R181" s="387"/>
      <c r="S181" s="387"/>
      <c r="W181" s="397">
        <v>48210</v>
      </c>
      <c r="X181" s="283" t="s">
        <v>0</v>
      </c>
    </row>
    <row r="182" spans="7:24" ht="16.5" thickBot="1" x14ac:dyDescent="0.3">
      <c r="G182" s="240"/>
      <c r="H182" s="219"/>
      <c r="J182" s="680"/>
      <c r="L182" s="280"/>
      <c r="M182" s="280"/>
      <c r="N182" s="280"/>
      <c r="O182" s="280"/>
      <c r="P182" s="280"/>
      <c r="Q182" s="280"/>
      <c r="R182" s="280"/>
      <c r="S182" s="280"/>
      <c r="W182" s="397">
        <v>48523</v>
      </c>
      <c r="X182" s="283" t="s">
        <v>9</v>
      </c>
    </row>
    <row r="183" spans="7:24" ht="19.5" thickBot="1" x14ac:dyDescent="0.3">
      <c r="G183" s="1026" t="s">
        <v>11</v>
      </c>
      <c r="H183" s="1027"/>
      <c r="I183" s="389"/>
      <c r="J183" s="395">
        <f>J23-J180</f>
        <v>0</v>
      </c>
      <c r="K183" s="284"/>
      <c r="L183" s="625">
        <f t="shared" ref="L183:Q183" si="85">L23-L180</f>
        <v>0</v>
      </c>
      <c r="M183" s="627">
        <f t="shared" si="85"/>
        <v>0</v>
      </c>
      <c r="N183" s="627">
        <f t="shared" si="85"/>
        <v>0</v>
      </c>
      <c r="O183" s="627">
        <f t="shared" si="85"/>
        <v>0</v>
      </c>
      <c r="P183" s="627">
        <f t="shared" si="85"/>
        <v>0</v>
      </c>
      <c r="Q183" s="627">
        <f t="shared" si="85"/>
        <v>0</v>
      </c>
      <c r="R183" s="627">
        <f t="shared" ref="R183:S183" si="86">R23-R180</f>
        <v>0</v>
      </c>
      <c r="S183" s="626">
        <f t="shared" si="86"/>
        <v>0</v>
      </c>
      <c r="W183" s="397">
        <v>48524</v>
      </c>
      <c r="X183" s="283" t="s">
        <v>298</v>
      </c>
    </row>
    <row r="184" spans="7:24" x14ac:dyDescent="0.25">
      <c r="I184" s="209"/>
      <c r="J184" s="694" t="s">
        <v>864</v>
      </c>
      <c r="L184" s="209"/>
      <c r="M184" s="209"/>
      <c r="N184" s="209"/>
      <c r="O184" s="387"/>
      <c r="P184" s="387"/>
      <c r="Q184" s="387"/>
      <c r="R184" s="387"/>
      <c r="S184" s="387"/>
      <c r="W184" s="283"/>
      <c r="X184" s="283"/>
    </row>
    <row r="185" spans="7:24" x14ac:dyDescent="0.25">
      <c r="W185" s="283"/>
      <c r="X185" s="283"/>
    </row>
    <row r="186" spans="7:24" x14ac:dyDescent="0.25">
      <c r="W186" s="397">
        <v>51200</v>
      </c>
      <c r="X186" s="283" t="s">
        <v>429</v>
      </c>
    </row>
    <row r="187" spans="7:24" x14ac:dyDescent="0.25">
      <c r="W187" s="397">
        <v>51220</v>
      </c>
      <c r="X187" s="283" t="s">
        <v>430</v>
      </c>
    </row>
    <row r="188" spans="7:24" x14ac:dyDescent="0.25">
      <c r="W188" s="397">
        <v>51245</v>
      </c>
      <c r="X188" s="283" t="s">
        <v>432</v>
      </c>
    </row>
    <row r="189" spans="7:24" x14ac:dyDescent="0.25">
      <c r="W189" s="283"/>
      <c r="X189" s="283"/>
    </row>
    <row r="190" spans="7:24" x14ac:dyDescent="0.25">
      <c r="W190" s="397">
        <v>51230</v>
      </c>
      <c r="X190" s="283" t="s">
        <v>431</v>
      </c>
    </row>
    <row r="191" spans="7:24" x14ac:dyDescent="0.25">
      <c r="W191" s="397">
        <v>51300</v>
      </c>
      <c r="X191" s="283" t="s">
        <v>617</v>
      </c>
    </row>
    <row r="192" spans="7:24" x14ac:dyDescent="0.25">
      <c r="W192" s="397">
        <v>51310</v>
      </c>
      <c r="X192" s="283" t="s">
        <v>433</v>
      </c>
    </row>
    <row r="193" spans="23:24" x14ac:dyDescent="0.25">
      <c r="W193" s="283"/>
      <c r="X193" s="283"/>
    </row>
    <row r="194" spans="23:24" x14ac:dyDescent="0.25">
      <c r="W194" s="397">
        <v>51401</v>
      </c>
      <c r="X194" s="283" t="s">
        <v>434</v>
      </c>
    </row>
    <row r="195" spans="23:24" x14ac:dyDescent="0.25">
      <c r="W195" s="283"/>
      <c r="X195" s="283"/>
    </row>
    <row r="196" spans="23:24" x14ac:dyDescent="0.25">
      <c r="W196" s="397">
        <v>52301</v>
      </c>
      <c r="X196" s="283" t="s">
        <v>435</v>
      </c>
    </row>
    <row r="197" spans="23:24" x14ac:dyDescent="0.25">
      <c r="W197" s="397">
        <v>52320</v>
      </c>
      <c r="X197" s="283" t="s">
        <v>621</v>
      </c>
    </row>
    <row r="198" spans="23:24" x14ac:dyDescent="0.25">
      <c r="W198" s="397">
        <v>52353</v>
      </c>
      <c r="X198" s="283" t="s">
        <v>436</v>
      </c>
    </row>
    <row r="199" spans="23:24" x14ac:dyDescent="0.25">
      <c r="W199" s="397">
        <v>52354</v>
      </c>
      <c r="X199" s="283" t="s">
        <v>437</v>
      </c>
    </row>
    <row r="200" spans="23:24" x14ac:dyDescent="0.25">
      <c r="W200" s="397">
        <v>52355</v>
      </c>
      <c r="X200" s="283" t="s">
        <v>438</v>
      </c>
    </row>
    <row r="201" spans="23:24" x14ac:dyDescent="0.25">
      <c r="W201" s="283"/>
      <c r="X201" s="283"/>
    </row>
    <row r="202" spans="23:24" x14ac:dyDescent="0.25">
      <c r="W202" s="397">
        <v>55001</v>
      </c>
      <c r="X202" s="283" t="s">
        <v>439</v>
      </c>
    </row>
    <row r="203" spans="23:24" x14ac:dyDescent="0.25">
      <c r="W203" s="283"/>
      <c r="X203" s="283"/>
    </row>
    <row r="204" spans="23:24" x14ac:dyDescent="0.25">
      <c r="W204" s="397">
        <v>57000</v>
      </c>
      <c r="X204" s="283" t="s">
        <v>440</v>
      </c>
    </row>
    <row r="205" spans="23:24" x14ac:dyDescent="0.25">
      <c r="W205" s="397">
        <v>57005</v>
      </c>
      <c r="X205" s="283" t="s">
        <v>441</v>
      </c>
    </row>
    <row r="206" spans="23:24" x14ac:dyDescent="0.25">
      <c r="W206" s="397">
        <v>57040</v>
      </c>
      <c r="X206" s="283" t="s">
        <v>622</v>
      </c>
    </row>
    <row r="207" spans="23:24" x14ac:dyDescent="0.25">
      <c r="W207" s="397">
        <v>57045</v>
      </c>
      <c r="X207" s="283" t="s">
        <v>442</v>
      </c>
    </row>
    <row r="208" spans="23:24" x14ac:dyDescent="0.25">
      <c r="W208" s="397">
        <v>57060</v>
      </c>
      <c r="X208" s="283" t="s">
        <v>443</v>
      </c>
    </row>
    <row r="209" spans="23:24" x14ac:dyDescent="0.25">
      <c r="W209" s="397">
        <v>57100</v>
      </c>
      <c r="X209" s="283" t="s">
        <v>444</v>
      </c>
    </row>
    <row r="210" spans="23:24" x14ac:dyDescent="0.25">
      <c r="W210" s="283"/>
      <c r="X210" s="283"/>
    </row>
    <row r="211" spans="23:24" x14ac:dyDescent="0.25">
      <c r="W211" s="397">
        <v>57200</v>
      </c>
      <c r="X211" s="283" t="s">
        <v>623</v>
      </c>
    </row>
    <row r="212" spans="23:24" x14ac:dyDescent="0.25">
      <c r="W212" s="397">
        <v>57205</v>
      </c>
      <c r="X212" s="283" t="s">
        <v>445</v>
      </c>
    </row>
    <row r="213" spans="23:24" x14ac:dyDescent="0.25">
      <c r="W213" s="397">
        <v>57210</v>
      </c>
      <c r="X213" s="283" t="s">
        <v>624</v>
      </c>
    </row>
    <row r="214" spans="23:24" x14ac:dyDescent="0.25">
      <c r="W214" s="397">
        <v>57245</v>
      </c>
      <c r="X214" s="283" t="s">
        <v>446</v>
      </c>
    </row>
    <row r="215" spans="23:24" x14ac:dyDescent="0.25">
      <c r="W215" s="283"/>
      <c r="X215" s="283"/>
    </row>
    <row r="216" spans="23:24" x14ac:dyDescent="0.25">
      <c r="W216" s="397">
        <v>57800</v>
      </c>
      <c r="X216" s="283" t="s">
        <v>458</v>
      </c>
    </row>
    <row r="217" spans="23:24" x14ac:dyDescent="0.25">
      <c r="W217" s="397">
        <v>57801</v>
      </c>
      <c r="X217" s="283" t="s">
        <v>459</v>
      </c>
    </row>
    <row r="218" spans="23:24" x14ac:dyDescent="0.25">
      <c r="W218" s="397">
        <v>57805</v>
      </c>
      <c r="X218" s="283" t="s">
        <v>460</v>
      </c>
    </row>
    <row r="219" spans="23:24" x14ac:dyDescent="0.25">
      <c r="W219" s="397">
        <v>57806</v>
      </c>
      <c r="X219" s="283" t="s">
        <v>461</v>
      </c>
    </row>
    <row r="220" spans="23:24" x14ac:dyDescent="0.25">
      <c r="W220" s="283"/>
      <c r="X220" s="283"/>
    </row>
    <row r="221" spans="23:24" x14ac:dyDescent="0.25">
      <c r="W221" s="397">
        <v>57920</v>
      </c>
      <c r="X221" s="283" t="s">
        <v>462</v>
      </c>
    </row>
    <row r="222" spans="23:24" x14ac:dyDescent="0.25">
      <c r="W222" s="397">
        <v>57925</v>
      </c>
      <c r="X222" s="283" t="s">
        <v>463</v>
      </c>
    </row>
    <row r="223" spans="23:24" x14ac:dyDescent="0.25">
      <c r="W223" s="283"/>
      <c r="X223" s="283"/>
    </row>
    <row r="224" spans="23:24" x14ac:dyDescent="0.25">
      <c r="W224" s="397">
        <v>60000</v>
      </c>
      <c r="X224" s="283" t="s">
        <v>464</v>
      </c>
    </row>
    <row r="225" spans="23:24" x14ac:dyDescent="0.25">
      <c r="W225" s="397">
        <v>60010</v>
      </c>
      <c r="X225" s="283" t="s">
        <v>465</v>
      </c>
    </row>
    <row r="226" spans="23:24" x14ac:dyDescent="0.25">
      <c r="W226" s="397">
        <v>60015</v>
      </c>
      <c r="X226" s="283" t="s">
        <v>466</v>
      </c>
    </row>
    <row r="227" spans="23:24" x14ac:dyDescent="0.25">
      <c r="W227" s="283"/>
      <c r="X227" s="283"/>
    </row>
    <row r="228" spans="23:24" x14ac:dyDescent="0.25">
      <c r="W228" s="397">
        <v>60300</v>
      </c>
      <c r="X228" s="283" t="s">
        <v>478</v>
      </c>
    </row>
    <row r="229" spans="23:24" x14ac:dyDescent="0.25">
      <c r="W229" s="283"/>
      <c r="X229" s="283"/>
    </row>
    <row r="230" spans="23:24" x14ac:dyDescent="0.25">
      <c r="W230" s="397">
        <v>60400</v>
      </c>
      <c r="X230" s="283" t="s">
        <v>479</v>
      </c>
    </row>
    <row r="231" spans="23:24" x14ac:dyDescent="0.25">
      <c r="W231" s="283"/>
      <c r="X231" s="283"/>
    </row>
    <row r="232" spans="23:24" x14ac:dyDescent="0.25">
      <c r="W232" s="397">
        <v>60225</v>
      </c>
      <c r="X232" s="283" t="s">
        <v>468</v>
      </c>
    </row>
    <row r="233" spans="23:24" x14ac:dyDescent="0.25">
      <c r="W233" s="397">
        <v>60226</v>
      </c>
      <c r="X233" s="283" t="s">
        <v>469</v>
      </c>
    </row>
    <row r="234" spans="23:24" x14ac:dyDescent="0.25">
      <c r="W234" s="397">
        <v>60227</v>
      </c>
      <c r="X234" s="283" t="s">
        <v>470</v>
      </c>
    </row>
    <row r="235" spans="23:24" x14ac:dyDescent="0.25">
      <c r="W235" s="397">
        <v>60228</v>
      </c>
      <c r="X235" s="283" t="s">
        <v>471</v>
      </c>
    </row>
    <row r="236" spans="23:24" x14ac:dyDescent="0.25">
      <c r="W236" s="397">
        <v>60231</v>
      </c>
      <c r="X236" s="283" t="s">
        <v>472</v>
      </c>
    </row>
    <row r="237" spans="23:24" x14ac:dyDescent="0.25">
      <c r="W237" s="397">
        <v>60232</v>
      </c>
      <c r="X237" s="283" t="s">
        <v>473</v>
      </c>
    </row>
    <row r="238" spans="23:24" x14ac:dyDescent="0.25">
      <c r="W238" s="397">
        <v>60236</v>
      </c>
      <c r="X238" s="283" t="s">
        <v>474</v>
      </c>
    </row>
    <row r="239" spans="23:24" x14ac:dyDescent="0.25">
      <c r="W239" s="397">
        <v>60238</v>
      </c>
      <c r="X239" s="283" t="s">
        <v>475</v>
      </c>
    </row>
    <row r="240" spans="23:24" x14ac:dyDescent="0.25">
      <c r="W240" s="397">
        <v>60239</v>
      </c>
      <c r="X240" s="283" t="s">
        <v>476</v>
      </c>
    </row>
    <row r="241" spans="23:24" x14ac:dyDescent="0.25">
      <c r="W241" s="397">
        <v>60240</v>
      </c>
      <c r="X241" s="283" t="s">
        <v>477</v>
      </c>
    </row>
    <row r="242" spans="23:24" x14ac:dyDescent="0.25">
      <c r="W242" s="283"/>
      <c r="X242" s="283"/>
    </row>
    <row r="243" spans="23:24" x14ac:dyDescent="0.25">
      <c r="W243" s="397">
        <v>60105</v>
      </c>
      <c r="X243" s="283" t="s">
        <v>467</v>
      </c>
    </row>
    <row r="244" spans="23:24" x14ac:dyDescent="0.25">
      <c r="W244" s="283"/>
      <c r="X244" s="283"/>
    </row>
    <row r="245" spans="23:24" x14ac:dyDescent="0.25">
      <c r="W245" s="397">
        <v>60600</v>
      </c>
      <c r="X245" s="283" t="s">
        <v>480</v>
      </c>
    </row>
    <row r="246" spans="23:24" x14ac:dyDescent="0.25">
      <c r="W246" s="397">
        <v>60601</v>
      </c>
      <c r="X246" s="283" t="s">
        <v>481</v>
      </c>
    </row>
    <row r="247" spans="23:24" x14ac:dyDescent="0.25">
      <c r="W247" s="397">
        <v>60602</v>
      </c>
      <c r="X247" s="283" t="s">
        <v>482</v>
      </c>
    </row>
    <row r="248" spans="23:24" x14ac:dyDescent="0.25">
      <c r="W248" s="397">
        <v>60610</v>
      </c>
      <c r="X248" s="283" t="s">
        <v>483</v>
      </c>
    </row>
    <row r="249" spans="23:24" x14ac:dyDescent="0.25">
      <c r="W249" s="397">
        <v>60621</v>
      </c>
      <c r="X249" s="283" t="s">
        <v>484</v>
      </c>
    </row>
    <row r="250" spans="23:24" x14ac:dyDescent="0.25">
      <c r="W250" s="397">
        <v>60652</v>
      </c>
      <c r="X250" s="283" t="s">
        <v>485</v>
      </c>
    </row>
    <row r="251" spans="23:24" x14ac:dyDescent="0.25">
      <c r="W251" s="397">
        <v>60654</v>
      </c>
      <c r="X251" s="283" t="s">
        <v>486</v>
      </c>
    </row>
    <row r="252" spans="23:24" x14ac:dyDescent="0.25">
      <c r="W252" s="397">
        <v>60699</v>
      </c>
      <c r="X252" s="283" t="s">
        <v>487</v>
      </c>
    </row>
    <row r="253" spans="23:24" x14ac:dyDescent="0.25">
      <c r="W253" s="283"/>
      <c r="X253" s="283"/>
    </row>
    <row r="254" spans="23:24" x14ac:dyDescent="0.25">
      <c r="W254" s="397">
        <v>61001</v>
      </c>
      <c r="X254" s="283" t="s">
        <v>488</v>
      </c>
    </row>
    <row r="255" spans="23:24" x14ac:dyDescent="0.25">
      <c r="W255" s="397">
        <v>61003</v>
      </c>
      <c r="X255" s="283" t="s">
        <v>489</v>
      </c>
    </row>
    <row r="256" spans="23:24" x14ac:dyDescent="0.25">
      <c r="W256" s="397">
        <v>61010</v>
      </c>
      <c r="X256" s="283" t="s">
        <v>490</v>
      </c>
    </row>
    <row r="257" spans="23:24" x14ac:dyDescent="0.25">
      <c r="W257" s="283"/>
      <c r="X257" s="283"/>
    </row>
    <row r="258" spans="23:24" x14ac:dyDescent="0.25">
      <c r="W258" s="397">
        <v>62005</v>
      </c>
      <c r="X258" s="283" t="s">
        <v>491</v>
      </c>
    </row>
    <row r="259" spans="23:24" x14ac:dyDescent="0.25">
      <c r="W259" s="397">
        <v>62007</v>
      </c>
      <c r="X259" s="283" t="s">
        <v>492</v>
      </c>
    </row>
    <row r="260" spans="23:24" x14ac:dyDescent="0.25">
      <c r="W260" s="397">
        <v>62011</v>
      </c>
      <c r="X260" s="283" t="s">
        <v>493</v>
      </c>
    </row>
    <row r="261" spans="23:24" x14ac:dyDescent="0.25">
      <c r="W261" s="397">
        <v>62012</v>
      </c>
      <c r="X261" s="283" t="s">
        <v>494</v>
      </c>
    </row>
    <row r="262" spans="23:24" x14ac:dyDescent="0.25">
      <c r="W262" s="397">
        <v>62013</v>
      </c>
      <c r="X262" s="283" t="s">
        <v>495</v>
      </c>
    </row>
    <row r="263" spans="23:24" x14ac:dyDescent="0.25">
      <c r="W263" s="283"/>
      <c r="X263" s="283"/>
    </row>
    <row r="264" spans="23:24" x14ac:dyDescent="0.25">
      <c r="W264" s="397">
        <v>62021</v>
      </c>
      <c r="X264" s="283" t="s">
        <v>496</v>
      </c>
    </row>
    <row r="265" spans="23:24" x14ac:dyDescent="0.25">
      <c r="W265" s="396">
        <v>62031</v>
      </c>
      <c r="X265" s="209" t="s">
        <v>497</v>
      </c>
    </row>
    <row r="266" spans="23:24" x14ac:dyDescent="0.25">
      <c r="W266" s="396">
        <v>62032</v>
      </c>
      <c r="X266" s="209" t="s">
        <v>498</v>
      </c>
    </row>
    <row r="267" spans="23:24" x14ac:dyDescent="0.25">
      <c r="W267" s="396">
        <v>62041</v>
      </c>
      <c r="X267" s="209" t="s">
        <v>499</v>
      </c>
    </row>
    <row r="268" spans="23:24" x14ac:dyDescent="0.25">
      <c r="W268" s="396">
        <v>62042</v>
      </c>
      <c r="X268" s="209" t="s">
        <v>500</v>
      </c>
    </row>
    <row r="269" spans="23:24" x14ac:dyDescent="0.25">
      <c r="W269" s="396">
        <v>62501</v>
      </c>
      <c r="X269" s="209" t="s">
        <v>501</v>
      </c>
    </row>
    <row r="270" spans="23:24" x14ac:dyDescent="0.25">
      <c r="W270" s="396">
        <v>62502</v>
      </c>
      <c r="X270" s="209" t="s">
        <v>502</v>
      </c>
    </row>
    <row r="271" spans="23:24" x14ac:dyDescent="0.25">
      <c r="W271" s="396">
        <v>62503</v>
      </c>
      <c r="X271" s="209" t="s">
        <v>503</v>
      </c>
    </row>
    <row r="272" spans="23:24" x14ac:dyDescent="0.25">
      <c r="W272" s="396">
        <v>62505</v>
      </c>
      <c r="X272" s="209" t="s">
        <v>504</v>
      </c>
    </row>
    <row r="274" spans="23:24" x14ac:dyDescent="0.25">
      <c r="W274" s="396">
        <v>70000</v>
      </c>
      <c r="X274" s="209" t="s">
        <v>505</v>
      </c>
    </row>
    <row r="276" spans="23:24" x14ac:dyDescent="0.25">
      <c r="W276" s="396">
        <v>75001</v>
      </c>
      <c r="X276" s="209" t="s">
        <v>506</v>
      </c>
    </row>
    <row r="277" spans="23:24" x14ac:dyDescent="0.25">
      <c r="W277" s="396">
        <v>75005</v>
      </c>
      <c r="X277" s="209" t="s">
        <v>507</v>
      </c>
    </row>
    <row r="278" spans="23:24" x14ac:dyDescent="0.25">
      <c r="W278" s="396">
        <v>75006</v>
      </c>
      <c r="X278" s="209" t="s">
        <v>508</v>
      </c>
    </row>
    <row r="279" spans="23:24" x14ac:dyDescent="0.25">
      <c r="W279" s="396">
        <v>75016</v>
      </c>
      <c r="X279" s="209" t="s">
        <v>509</v>
      </c>
    </row>
    <row r="280" spans="23:24" x14ac:dyDescent="0.25">
      <c r="W280" s="396">
        <v>75025</v>
      </c>
      <c r="X280" s="209" t="s">
        <v>510</v>
      </c>
    </row>
    <row r="282" spans="23:24" x14ac:dyDescent="0.25">
      <c r="W282" s="396">
        <v>57010</v>
      </c>
      <c r="X282" s="209" t="s">
        <v>606</v>
      </c>
    </row>
    <row r="283" spans="23:24" x14ac:dyDescent="0.25">
      <c r="W283" s="396">
        <v>57603</v>
      </c>
      <c r="X283" s="209" t="s">
        <v>607</v>
      </c>
    </row>
    <row r="284" spans="23:24" x14ac:dyDescent="0.25">
      <c r="W284" s="396">
        <v>57605</v>
      </c>
      <c r="X284" s="209" t="s">
        <v>448</v>
      </c>
    </row>
    <row r="285" spans="23:24" x14ac:dyDescent="0.25">
      <c r="W285" s="396">
        <v>57613</v>
      </c>
      <c r="X285" s="209" t="s">
        <v>608</v>
      </c>
    </row>
    <row r="286" spans="23:24" x14ac:dyDescent="0.25">
      <c r="W286" s="396">
        <v>57615</v>
      </c>
      <c r="X286" s="209" t="s">
        <v>451</v>
      </c>
    </row>
    <row r="287" spans="23:24" x14ac:dyDescent="0.25">
      <c r="W287" s="396">
        <v>57623</v>
      </c>
      <c r="X287" s="209" t="s">
        <v>609</v>
      </c>
    </row>
    <row r="288" spans="23:24" x14ac:dyDescent="0.25">
      <c r="W288" s="396">
        <v>57625</v>
      </c>
      <c r="X288" s="209" t="s">
        <v>453</v>
      </c>
    </row>
    <row r="289" spans="23:24" x14ac:dyDescent="0.25">
      <c r="W289" s="396">
        <v>57633</v>
      </c>
      <c r="X289" s="209" t="s">
        <v>610</v>
      </c>
    </row>
    <row r="290" spans="23:24" x14ac:dyDescent="0.25">
      <c r="W290" s="396">
        <v>57635</v>
      </c>
      <c r="X290" s="209" t="s">
        <v>456</v>
      </c>
    </row>
    <row r="291" spans="23:24" x14ac:dyDescent="0.25">
      <c r="W291" s="396">
        <v>57643</v>
      </c>
      <c r="X291" s="209" t="s">
        <v>625</v>
      </c>
    </row>
    <row r="293" spans="23:24" x14ac:dyDescent="0.25">
      <c r="W293" s="396">
        <v>18115</v>
      </c>
      <c r="X293" s="209" t="s">
        <v>395</v>
      </c>
    </row>
    <row r="294" spans="23:24" x14ac:dyDescent="0.25">
      <c r="W294" s="396">
        <v>20110</v>
      </c>
      <c r="X294" s="209" t="s">
        <v>406</v>
      </c>
    </row>
    <row r="295" spans="23:24" x14ac:dyDescent="0.25">
      <c r="W295" s="396">
        <v>26921</v>
      </c>
      <c r="X295" s="209" t="s">
        <v>626</v>
      </c>
    </row>
    <row r="296" spans="23:24" x14ac:dyDescent="0.25">
      <c r="W296" s="396">
        <v>26932</v>
      </c>
      <c r="X296" s="209" t="s">
        <v>426</v>
      </c>
    </row>
    <row r="297" spans="23:24" x14ac:dyDescent="0.25">
      <c r="W297" s="396">
        <v>37302</v>
      </c>
      <c r="X297" s="209" t="s">
        <v>627</v>
      </c>
    </row>
    <row r="298" spans="23:24" x14ac:dyDescent="0.25">
      <c r="W298" s="396">
        <v>57620</v>
      </c>
      <c r="X298" s="209" t="s">
        <v>452</v>
      </c>
    </row>
  </sheetData>
  <sheetProtection algorithmName="SHA-512" hashValue="UOzI4CpfNv1LMuwnK1IP40tJ5EVvChqLowLc4ULsET6nIYRqNPWvnuLRH0eHsmXUMCwimSfvy7TkcFh+fKMGng==" saltValue="0HafuukWfbEbxCbFeWvpkQ==" spinCount="100000" sheet="1" objects="1" scenarios="1"/>
  <mergeCells count="6">
    <mergeCell ref="G183:H183"/>
    <mergeCell ref="G10:H10"/>
    <mergeCell ref="G8:H8"/>
    <mergeCell ref="G11:H11"/>
    <mergeCell ref="G180:H180"/>
    <mergeCell ref="G23:H23"/>
  </mergeCells>
  <pageMargins left="0.31496062992125984" right="0.31496062992125984" top="0.74803149606299213" bottom="0.35433070866141736" header="0.31496062992125984" footer="0.31496062992125984"/>
  <pageSetup paperSize="8" scale="72" fitToHeight="2"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N176"/>
  <sheetViews>
    <sheetView showGridLines="0" topLeftCell="G109" workbookViewId="0">
      <selection activeCell="M120" sqref="M120"/>
    </sheetView>
  </sheetViews>
  <sheetFormatPr defaultRowHeight="15" x14ac:dyDescent="0.25"/>
  <cols>
    <col min="1" max="1" width="9.140625" style="208"/>
    <col min="2" max="2" width="2.5703125" style="208" customWidth="1"/>
    <col min="3" max="3" width="15.28515625" style="4" customWidth="1"/>
    <col min="4" max="4" width="23" style="310" customWidth="1"/>
    <col min="5" max="5" width="14.42578125" style="9" customWidth="1"/>
    <col min="6" max="6" width="42.140625" style="208" customWidth="1"/>
    <col min="7" max="9" width="3.42578125" style="208" customWidth="1"/>
    <col min="10" max="10" width="13.140625" style="4" customWidth="1"/>
    <col min="11" max="11" width="22.5703125" style="310" customWidth="1"/>
    <col min="12" max="12" width="13.28515625" style="9" customWidth="1"/>
    <col min="13" max="13" width="52.140625" style="208" customWidth="1"/>
    <col min="14" max="14" width="4" style="208" customWidth="1"/>
    <col min="15" max="16384" width="9.140625" style="208"/>
  </cols>
  <sheetData>
    <row r="1" spans="2:14" ht="15.75" thickBot="1" x14ac:dyDescent="0.3"/>
    <row r="2" spans="2:14" ht="4.5" customHeight="1" x14ac:dyDescent="0.25">
      <c r="B2" s="311"/>
      <c r="C2" s="312"/>
      <c r="D2" s="313"/>
      <c r="E2" s="314"/>
      <c r="F2" s="315"/>
      <c r="G2" s="316"/>
      <c r="H2" s="169"/>
      <c r="I2" s="311"/>
      <c r="J2" s="312"/>
      <c r="K2" s="313"/>
      <c r="L2" s="314"/>
      <c r="M2" s="315"/>
      <c r="N2" s="316"/>
    </row>
    <row r="3" spans="2:14" s="4" customFormat="1" ht="15.75" x14ac:dyDescent="0.25">
      <c r="B3" s="317"/>
      <c r="C3" s="318" t="s">
        <v>534</v>
      </c>
      <c r="D3" s="319" t="s">
        <v>535</v>
      </c>
      <c r="E3" s="320"/>
      <c r="F3" s="321"/>
      <c r="G3" s="322"/>
      <c r="H3" s="323"/>
      <c r="I3" s="317"/>
      <c r="J3" s="318" t="s">
        <v>534</v>
      </c>
      <c r="K3" s="319" t="s">
        <v>536</v>
      </c>
      <c r="L3" s="320"/>
      <c r="M3" s="321"/>
      <c r="N3" s="322"/>
    </row>
    <row r="4" spans="2:14" ht="7.5" customHeight="1" x14ac:dyDescent="0.25">
      <c r="B4" s="324"/>
      <c r="C4" s="321"/>
      <c r="D4" s="325"/>
      <c r="E4" s="326"/>
      <c r="F4" s="327"/>
      <c r="G4" s="328"/>
      <c r="H4" s="169"/>
      <c r="I4" s="324"/>
      <c r="J4" s="321"/>
      <c r="K4" s="325"/>
      <c r="L4" s="326"/>
      <c r="M4" s="327"/>
      <c r="N4" s="328"/>
    </row>
    <row r="5" spans="2:14" s="310" customFormat="1" ht="30" customHeight="1" x14ac:dyDescent="0.25">
      <c r="B5" s="329"/>
      <c r="C5" s="330" t="s">
        <v>537</v>
      </c>
      <c r="D5" s="330" t="s">
        <v>538</v>
      </c>
      <c r="E5" s="331" t="s">
        <v>376</v>
      </c>
      <c r="F5" s="330" t="s">
        <v>596</v>
      </c>
      <c r="G5" s="332"/>
      <c r="H5" s="333"/>
      <c r="I5" s="329"/>
      <c r="J5" s="330" t="s">
        <v>537</v>
      </c>
      <c r="K5" s="330" t="s">
        <v>538</v>
      </c>
      <c r="L5" s="331" t="s">
        <v>376</v>
      </c>
      <c r="M5" s="330" t="s">
        <v>596</v>
      </c>
      <c r="N5" s="332"/>
    </row>
    <row r="6" spans="2:14" ht="7.5" customHeight="1" x14ac:dyDescent="0.25">
      <c r="B6" s="324"/>
      <c r="C6" s="321"/>
      <c r="D6" s="325"/>
      <c r="E6" s="326"/>
      <c r="F6" s="327"/>
      <c r="G6" s="328"/>
      <c r="H6" s="169"/>
      <c r="I6" s="324"/>
      <c r="J6" s="323"/>
      <c r="K6" s="333"/>
      <c r="L6" s="334"/>
      <c r="M6" s="169"/>
      <c r="N6" s="328"/>
    </row>
    <row r="7" spans="2:14" ht="30" x14ac:dyDescent="0.25">
      <c r="B7" s="324"/>
      <c r="C7" s="323" t="s">
        <v>539</v>
      </c>
      <c r="D7" s="333" t="s">
        <v>526</v>
      </c>
      <c r="E7" s="334">
        <v>11261</v>
      </c>
      <c r="F7" s="169" t="s">
        <v>175</v>
      </c>
      <c r="G7" s="328"/>
      <c r="H7" s="169"/>
      <c r="I7" s="324"/>
      <c r="J7" s="323" t="s">
        <v>540</v>
      </c>
      <c r="K7" s="333" t="s">
        <v>399</v>
      </c>
      <c r="L7" s="334">
        <v>20101</v>
      </c>
      <c r="M7" s="169" t="s">
        <v>399</v>
      </c>
      <c r="N7" s="328"/>
    </row>
    <row r="8" spans="2:14" x14ac:dyDescent="0.25">
      <c r="B8" s="324"/>
      <c r="C8" s="323"/>
      <c r="D8" s="333"/>
      <c r="E8" s="334">
        <v>11262</v>
      </c>
      <c r="F8" s="169" t="s">
        <v>176</v>
      </c>
      <c r="G8" s="328"/>
      <c r="H8" s="169"/>
      <c r="I8" s="324"/>
      <c r="J8" s="323"/>
      <c r="K8" s="333"/>
      <c r="L8" s="334">
        <v>20102</v>
      </c>
      <c r="M8" s="169" t="s">
        <v>400</v>
      </c>
      <c r="N8" s="328"/>
    </row>
    <row r="9" spans="2:14" x14ac:dyDescent="0.25">
      <c r="B9" s="324"/>
      <c r="C9" s="323"/>
      <c r="D9" s="333"/>
      <c r="E9" s="334">
        <v>11263</v>
      </c>
      <c r="F9" s="169" t="s">
        <v>177</v>
      </c>
      <c r="G9" s="328"/>
      <c r="H9" s="169"/>
      <c r="I9" s="324"/>
      <c r="J9" s="323"/>
      <c r="K9" s="333"/>
      <c r="L9" s="334">
        <v>20104</v>
      </c>
      <c r="M9" s="169" t="s">
        <v>541</v>
      </c>
      <c r="N9" s="328"/>
    </row>
    <row r="10" spans="2:14" x14ac:dyDescent="0.25">
      <c r="B10" s="324"/>
      <c r="C10" s="323"/>
      <c r="D10" s="333"/>
      <c r="E10" s="334">
        <v>11264</v>
      </c>
      <c r="F10" s="169" t="s">
        <v>178</v>
      </c>
      <c r="G10" s="328"/>
      <c r="H10" s="169"/>
      <c r="I10" s="324"/>
      <c r="J10" s="323"/>
      <c r="K10" s="333"/>
      <c r="L10" s="334">
        <v>20120</v>
      </c>
      <c r="M10" s="169" t="s">
        <v>542</v>
      </c>
      <c r="N10" s="328"/>
    </row>
    <row r="11" spans="2:14" x14ac:dyDescent="0.25">
      <c r="B11" s="324"/>
      <c r="C11" s="323"/>
      <c r="D11" s="333"/>
      <c r="E11" s="334">
        <v>11266</v>
      </c>
      <c r="F11" s="169" t="s">
        <v>179</v>
      </c>
      <c r="G11" s="328"/>
      <c r="H11" s="169"/>
      <c r="I11" s="324"/>
      <c r="J11" s="323"/>
      <c r="K11" s="333"/>
      <c r="L11" s="334">
        <v>20121</v>
      </c>
      <c r="M11" s="169" t="s">
        <v>543</v>
      </c>
      <c r="N11" s="328"/>
    </row>
    <row r="12" spans="2:14" x14ac:dyDescent="0.25">
      <c r="B12" s="324"/>
      <c r="C12" s="323"/>
      <c r="D12" s="333"/>
      <c r="E12" s="334">
        <v>11267</v>
      </c>
      <c r="F12" s="169" t="s">
        <v>180</v>
      </c>
      <c r="G12" s="328"/>
      <c r="H12" s="169"/>
      <c r="I12" s="324"/>
      <c r="J12" s="323"/>
      <c r="K12" s="333"/>
      <c r="L12" s="334">
        <v>20123</v>
      </c>
      <c r="M12" s="169" t="s">
        <v>408</v>
      </c>
      <c r="N12" s="328"/>
    </row>
    <row r="13" spans="2:14" x14ac:dyDescent="0.25">
      <c r="B13" s="324"/>
      <c r="C13" s="323"/>
      <c r="D13" s="333"/>
      <c r="E13" s="334">
        <v>11301</v>
      </c>
      <c r="F13" s="169" t="s">
        <v>181</v>
      </c>
      <c r="G13" s="328"/>
      <c r="H13" s="169"/>
      <c r="I13" s="324"/>
      <c r="J13" s="323"/>
      <c r="K13" s="333"/>
      <c r="L13" s="334">
        <v>20130</v>
      </c>
      <c r="M13" s="169" t="s">
        <v>409</v>
      </c>
      <c r="N13" s="328"/>
    </row>
    <row r="14" spans="2:14" x14ac:dyDescent="0.25">
      <c r="B14" s="324"/>
      <c r="C14" s="323"/>
      <c r="D14" s="333"/>
      <c r="E14" s="334">
        <v>11302</v>
      </c>
      <c r="F14" s="169" t="s">
        <v>182</v>
      </c>
      <c r="G14" s="328"/>
      <c r="H14" s="169"/>
      <c r="I14" s="324"/>
      <c r="J14" s="323"/>
      <c r="K14" s="333"/>
      <c r="L14" s="334">
        <v>20141</v>
      </c>
      <c r="M14" s="169" t="s">
        <v>544</v>
      </c>
      <c r="N14" s="328"/>
    </row>
    <row r="15" spans="2:14" x14ac:dyDescent="0.25">
      <c r="B15" s="324"/>
      <c r="C15" s="321"/>
      <c r="D15" s="325"/>
      <c r="E15" s="320"/>
      <c r="F15" s="321"/>
      <c r="G15" s="328"/>
      <c r="H15" s="169"/>
      <c r="I15" s="324"/>
      <c r="J15" s="323"/>
      <c r="K15" s="333"/>
      <c r="L15" s="334">
        <v>20143</v>
      </c>
      <c r="M15" s="169" t="s">
        <v>545</v>
      </c>
      <c r="N15" s="328"/>
    </row>
    <row r="16" spans="2:14" x14ac:dyDescent="0.25">
      <c r="B16" s="324"/>
      <c r="C16" s="323" t="s">
        <v>546</v>
      </c>
      <c r="D16" s="333" t="s">
        <v>547</v>
      </c>
      <c r="E16" s="334">
        <v>11311</v>
      </c>
      <c r="F16" s="169" t="s">
        <v>377</v>
      </c>
      <c r="G16" s="328"/>
      <c r="H16" s="169"/>
      <c r="I16" s="324"/>
      <c r="J16" s="323"/>
      <c r="K16" s="333"/>
      <c r="L16" s="334">
        <v>20151</v>
      </c>
      <c r="M16" s="169" t="s">
        <v>410</v>
      </c>
      <c r="N16" s="328"/>
    </row>
    <row r="17" spans="2:14" x14ac:dyDescent="0.25">
      <c r="B17" s="324"/>
      <c r="C17" s="323"/>
      <c r="D17" s="333"/>
      <c r="E17" s="334">
        <v>11320</v>
      </c>
      <c r="F17" s="169" t="s">
        <v>183</v>
      </c>
      <c r="G17" s="328"/>
      <c r="H17" s="169"/>
      <c r="I17" s="324"/>
      <c r="J17" s="323"/>
      <c r="K17" s="333"/>
      <c r="L17" s="334">
        <v>20152</v>
      </c>
      <c r="M17" s="169" t="s">
        <v>411</v>
      </c>
      <c r="N17" s="328"/>
    </row>
    <row r="18" spans="2:14" x14ac:dyDescent="0.25">
      <c r="B18" s="324"/>
      <c r="C18" s="323"/>
      <c r="D18" s="333"/>
      <c r="E18" s="334">
        <v>11321</v>
      </c>
      <c r="F18" s="169" t="s">
        <v>184</v>
      </c>
      <c r="G18" s="328"/>
      <c r="H18" s="169"/>
      <c r="I18" s="324"/>
      <c r="J18" s="323"/>
      <c r="K18" s="333"/>
      <c r="L18" s="334">
        <v>20195</v>
      </c>
      <c r="M18" s="169" t="s">
        <v>414</v>
      </c>
      <c r="N18" s="328"/>
    </row>
    <row r="19" spans="2:14" x14ac:dyDescent="0.25">
      <c r="B19" s="324"/>
      <c r="C19" s="323"/>
      <c r="D19" s="333"/>
      <c r="E19" s="334">
        <v>11380</v>
      </c>
      <c r="F19" s="169" t="s">
        <v>548</v>
      </c>
      <c r="G19" s="328"/>
      <c r="H19" s="169"/>
      <c r="I19" s="324"/>
      <c r="J19" s="321"/>
      <c r="K19" s="325"/>
      <c r="L19" s="320"/>
      <c r="M19" s="321"/>
      <c r="N19" s="328"/>
    </row>
    <row r="20" spans="2:14" ht="30" x14ac:dyDescent="0.25">
      <c r="B20" s="324"/>
      <c r="C20" s="321"/>
      <c r="D20" s="325"/>
      <c r="E20" s="320"/>
      <c r="F20" s="321"/>
      <c r="G20" s="328"/>
      <c r="H20" s="169"/>
      <c r="I20" s="324"/>
      <c r="J20" s="323" t="s">
        <v>549</v>
      </c>
      <c r="K20" s="333" t="s">
        <v>550</v>
      </c>
      <c r="L20" s="334">
        <v>20103</v>
      </c>
      <c r="M20" s="169" t="s">
        <v>401</v>
      </c>
      <c r="N20" s="328"/>
    </row>
    <row r="21" spans="2:14" ht="30" x14ac:dyDescent="0.25">
      <c r="B21" s="324"/>
      <c r="C21" s="323" t="s">
        <v>551</v>
      </c>
      <c r="D21" s="333" t="s">
        <v>552</v>
      </c>
      <c r="E21" s="334">
        <v>12101</v>
      </c>
      <c r="F21" s="169" t="s">
        <v>378</v>
      </c>
      <c r="G21" s="328"/>
      <c r="H21" s="169"/>
      <c r="I21" s="324"/>
      <c r="J21" s="323"/>
      <c r="K21" s="333"/>
      <c r="L21" s="334">
        <v>20105</v>
      </c>
      <c r="M21" s="169" t="s">
        <v>402</v>
      </c>
      <c r="N21" s="328"/>
    </row>
    <row r="22" spans="2:14" x14ac:dyDescent="0.25">
      <c r="B22" s="324"/>
      <c r="C22" s="321"/>
      <c r="D22" s="325"/>
      <c r="E22" s="320"/>
      <c r="F22" s="321"/>
      <c r="G22" s="328"/>
      <c r="H22" s="169"/>
      <c r="I22" s="324"/>
      <c r="J22" s="323"/>
      <c r="K22" s="333"/>
      <c r="L22" s="334">
        <v>20115</v>
      </c>
      <c r="M22" s="169" t="s">
        <v>407</v>
      </c>
      <c r="N22" s="328"/>
    </row>
    <row r="23" spans="2:14" ht="30" x14ac:dyDescent="0.25">
      <c r="B23" s="324"/>
      <c r="C23" s="323" t="s">
        <v>553</v>
      </c>
      <c r="D23" s="333" t="s">
        <v>554</v>
      </c>
      <c r="E23" s="334">
        <v>13301</v>
      </c>
      <c r="F23" s="169" t="s">
        <v>379</v>
      </c>
      <c r="G23" s="328"/>
      <c r="H23" s="169"/>
      <c r="I23" s="324"/>
      <c r="J23" s="323"/>
      <c r="K23" s="333"/>
      <c r="L23" s="334">
        <v>20153</v>
      </c>
      <c r="M23" s="169" t="s">
        <v>412</v>
      </c>
      <c r="N23" s="328"/>
    </row>
    <row r="24" spans="2:14" x14ac:dyDescent="0.25">
      <c r="B24" s="324"/>
      <c r="C24" s="323"/>
      <c r="D24" s="333"/>
      <c r="E24" s="334">
        <v>13302</v>
      </c>
      <c r="F24" s="169" t="s">
        <v>380</v>
      </c>
      <c r="G24" s="328"/>
      <c r="H24" s="169"/>
      <c r="I24" s="324"/>
      <c r="J24" s="321"/>
      <c r="K24" s="325"/>
      <c r="L24" s="320"/>
      <c r="M24" s="321"/>
      <c r="N24" s="328"/>
    </row>
    <row r="25" spans="2:14" ht="30" x14ac:dyDescent="0.25">
      <c r="B25" s="324"/>
      <c r="C25" s="323"/>
      <c r="D25" s="333"/>
      <c r="E25" s="334">
        <v>13303</v>
      </c>
      <c r="F25" s="169" t="s">
        <v>381</v>
      </c>
      <c r="G25" s="328"/>
      <c r="H25" s="169"/>
      <c r="I25" s="324"/>
      <c r="J25" s="323" t="s">
        <v>555</v>
      </c>
      <c r="K25" s="333" t="s">
        <v>556</v>
      </c>
      <c r="L25" s="334">
        <v>20106</v>
      </c>
      <c r="M25" s="169" t="s">
        <v>403</v>
      </c>
      <c r="N25" s="328"/>
    </row>
    <row r="26" spans="2:14" x14ac:dyDescent="0.25">
      <c r="B26" s="324"/>
      <c r="C26" s="323"/>
      <c r="D26" s="333"/>
      <c r="E26" s="334">
        <v>13304</v>
      </c>
      <c r="F26" s="169" t="s">
        <v>382</v>
      </c>
      <c r="G26" s="328"/>
      <c r="H26" s="169"/>
      <c r="I26" s="324"/>
      <c r="J26" s="323"/>
      <c r="K26" s="333"/>
      <c r="L26" s="334">
        <v>20107</v>
      </c>
      <c r="M26" s="169" t="s">
        <v>404</v>
      </c>
      <c r="N26" s="328"/>
    </row>
    <row r="27" spans="2:14" x14ac:dyDescent="0.25">
      <c r="B27" s="324"/>
      <c r="C27" s="323"/>
      <c r="D27" s="333"/>
      <c r="E27" s="334">
        <v>13305</v>
      </c>
      <c r="F27" s="169" t="s">
        <v>383</v>
      </c>
      <c r="G27" s="328"/>
      <c r="H27" s="169"/>
      <c r="I27" s="324"/>
      <c r="J27" s="323"/>
      <c r="K27" s="333"/>
      <c r="L27" s="334">
        <v>20108</v>
      </c>
      <c r="M27" s="169" t="s">
        <v>405</v>
      </c>
      <c r="N27" s="328"/>
    </row>
    <row r="28" spans="2:14" x14ac:dyDescent="0.25">
      <c r="B28" s="324"/>
      <c r="C28" s="323"/>
      <c r="D28" s="333"/>
      <c r="E28" s="334">
        <v>13307</v>
      </c>
      <c r="F28" s="169" t="s">
        <v>384</v>
      </c>
      <c r="G28" s="328"/>
      <c r="H28" s="169"/>
      <c r="I28" s="324"/>
      <c r="J28" s="323"/>
      <c r="K28" s="333"/>
      <c r="L28" s="334">
        <v>20156</v>
      </c>
      <c r="M28" s="169" t="s">
        <v>413</v>
      </c>
      <c r="N28" s="328"/>
    </row>
    <row r="29" spans="2:14" x14ac:dyDescent="0.25">
      <c r="B29" s="324"/>
      <c r="C29" s="323"/>
      <c r="D29" s="333"/>
      <c r="E29" s="334">
        <v>13308</v>
      </c>
      <c r="F29" s="169" t="s">
        <v>557</v>
      </c>
      <c r="G29" s="328"/>
      <c r="H29" s="169"/>
      <c r="I29" s="324"/>
      <c r="J29" s="321"/>
      <c r="K29" s="325"/>
      <c r="L29" s="320"/>
      <c r="M29" s="321"/>
      <c r="N29" s="328"/>
    </row>
    <row r="30" spans="2:14" ht="30" x14ac:dyDescent="0.25">
      <c r="B30" s="324"/>
      <c r="C30" s="321"/>
      <c r="D30" s="325"/>
      <c r="E30" s="320"/>
      <c r="F30" s="321"/>
      <c r="G30" s="328"/>
      <c r="H30" s="169"/>
      <c r="I30" s="324"/>
      <c r="J30" s="323" t="s">
        <v>558</v>
      </c>
      <c r="K30" s="333" t="s">
        <v>415</v>
      </c>
      <c r="L30" s="334">
        <v>20201</v>
      </c>
      <c r="M30" s="169" t="s">
        <v>415</v>
      </c>
      <c r="N30" s="328"/>
    </row>
    <row r="31" spans="2:14" ht="30" x14ac:dyDescent="0.25">
      <c r="B31" s="324"/>
      <c r="C31" s="323" t="s">
        <v>559</v>
      </c>
      <c r="D31" s="333" t="s">
        <v>560</v>
      </c>
      <c r="E31" s="334">
        <v>14101</v>
      </c>
      <c r="F31" s="169" t="s">
        <v>385</v>
      </c>
      <c r="G31" s="328"/>
      <c r="H31" s="169"/>
      <c r="I31" s="324"/>
      <c r="J31" s="323"/>
      <c r="K31" s="333"/>
      <c r="L31" s="334">
        <v>20202</v>
      </c>
      <c r="M31" s="169" t="s">
        <v>416</v>
      </c>
      <c r="N31" s="328"/>
    </row>
    <row r="32" spans="2:14" x14ac:dyDescent="0.25">
      <c r="B32" s="324"/>
      <c r="C32" s="321"/>
      <c r="D32" s="325"/>
      <c r="E32" s="320"/>
      <c r="F32" s="321"/>
      <c r="G32" s="328"/>
      <c r="H32" s="169"/>
      <c r="I32" s="324"/>
      <c r="J32" s="323"/>
      <c r="K32" s="333"/>
      <c r="L32" s="334">
        <v>20204</v>
      </c>
      <c r="M32" s="169" t="s">
        <v>418</v>
      </c>
      <c r="N32" s="328"/>
    </row>
    <row r="33" spans="2:14" ht="30" x14ac:dyDescent="0.25">
      <c r="B33" s="324"/>
      <c r="C33" s="323" t="s">
        <v>561</v>
      </c>
      <c r="D33" s="333" t="s">
        <v>386</v>
      </c>
      <c r="E33" s="334">
        <v>16201</v>
      </c>
      <c r="F33" s="169" t="s">
        <v>386</v>
      </c>
      <c r="G33" s="328"/>
      <c r="H33" s="169"/>
      <c r="I33" s="324"/>
      <c r="J33" s="323"/>
      <c r="K33" s="333"/>
      <c r="L33" s="334">
        <v>20220</v>
      </c>
      <c r="M33" s="169" t="s">
        <v>562</v>
      </c>
      <c r="N33" s="328"/>
    </row>
    <row r="34" spans="2:14" x14ac:dyDescent="0.25">
      <c r="B34" s="324"/>
      <c r="C34" s="323"/>
      <c r="D34" s="333"/>
      <c r="E34" s="334">
        <v>16203</v>
      </c>
      <c r="F34" s="169" t="s">
        <v>387</v>
      </c>
      <c r="G34" s="328"/>
      <c r="H34" s="169"/>
      <c r="I34" s="324"/>
      <c r="J34" s="323"/>
      <c r="K34" s="333"/>
      <c r="L34" s="334">
        <v>20221</v>
      </c>
      <c r="M34" s="169" t="s">
        <v>563</v>
      </c>
      <c r="N34" s="328"/>
    </row>
    <row r="35" spans="2:14" x14ac:dyDescent="0.25">
      <c r="B35" s="324"/>
      <c r="C35" s="323"/>
      <c r="D35" s="333"/>
      <c r="E35" s="334">
        <v>16207</v>
      </c>
      <c r="F35" s="169" t="s">
        <v>564</v>
      </c>
      <c r="G35" s="328"/>
      <c r="H35" s="169"/>
      <c r="I35" s="324"/>
      <c r="J35" s="323"/>
      <c r="K35" s="333"/>
      <c r="L35" s="334">
        <v>20223</v>
      </c>
      <c r="M35" s="169" t="s">
        <v>421</v>
      </c>
      <c r="N35" s="328"/>
    </row>
    <row r="36" spans="2:14" x14ac:dyDescent="0.25">
      <c r="B36" s="324"/>
      <c r="C36" s="321"/>
      <c r="D36" s="325"/>
      <c r="E36" s="320"/>
      <c r="F36" s="321"/>
      <c r="G36" s="328"/>
      <c r="H36" s="169"/>
      <c r="I36" s="324"/>
      <c r="J36" s="323"/>
      <c r="K36" s="333"/>
      <c r="L36" s="334">
        <v>20230</v>
      </c>
      <c r="M36" s="169" t="s">
        <v>422</v>
      </c>
      <c r="N36" s="328"/>
    </row>
    <row r="37" spans="2:14" ht="30" x14ac:dyDescent="0.25">
      <c r="B37" s="324"/>
      <c r="C37" s="323" t="s">
        <v>565</v>
      </c>
      <c r="D37" s="333" t="s">
        <v>527</v>
      </c>
      <c r="E37" s="334">
        <v>16301</v>
      </c>
      <c r="F37" s="169" t="s">
        <v>388</v>
      </c>
      <c r="G37" s="328"/>
      <c r="H37" s="169"/>
      <c r="I37" s="324"/>
      <c r="J37" s="323"/>
      <c r="K37" s="333"/>
      <c r="L37" s="334">
        <v>20241</v>
      </c>
      <c r="M37" s="169" t="s">
        <v>566</v>
      </c>
      <c r="N37" s="328"/>
    </row>
    <row r="38" spans="2:14" x14ac:dyDescent="0.25">
      <c r="B38" s="324"/>
      <c r="C38" s="323"/>
      <c r="D38" s="333"/>
      <c r="E38" s="334">
        <v>16302</v>
      </c>
      <c r="F38" s="169" t="s">
        <v>389</v>
      </c>
      <c r="G38" s="328"/>
      <c r="H38" s="169"/>
      <c r="I38" s="324"/>
      <c r="J38" s="323"/>
      <c r="K38" s="333"/>
      <c r="L38" s="334">
        <v>20243</v>
      </c>
      <c r="M38" s="169" t="s">
        <v>567</v>
      </c>
      <c r="N38" s="328"/>
    </row>
    <row r="39" spans="2:14" x14ac:dyDescent="0.25">
      <c r="B39" s="324"/>
      <c r="C39" s="323"/>
      <c r="D39" s="333"/>
      <c r="E39" s="334">
        <v>16303</v>
      </c>
      <c r="F39" s="169" t="s">
        <v>390</v>
      </c>
      <c r="G39" s="328"/>
      <c r="H39" s="169"/>
      <c r="I39" s="324"/>
      <c r="J39" s="323"/>
      <c r="K39" s="333"/>
      <c r="L39" s="334">
        <v>20251</v>
      </c>
      <c r="M39" s="169" t="s">
        <v>423</v>
      </c>
      <c r="N39" s="328"/>
    </row>
    <row r="40" spans="2:14" x14ac:dyDescent="0.25">
      <c r="B40" s="324"/>
      <c r="C40" s="323"/>
      <c r="D40" s="333"/>
      <c r="E40" s="334">
        <v>16311</v>
      </c>
      <c r="F40" s="169" t="s">
        <v>391</v>
      </c>
      <c r="G40" s="328"/>
      <c r="H40" s="169"/>
      <c r="I40" s="324"/>
      <c r="J40" s="323"/>
      <c r="K40" s="333"/>
      <c r="L40" s="334">
        <v>20252</v>
      </c>
      <c r="M40" s="169" t="s">
        <v>424</v>
      </c>
      <c r="N40" s="328"/>
    </row>
    <row r="41" spans="2:14" x14ac:dyDescent="0.25">
      <c r="B41" s="324"/>
      <c r="C41" s="323"/>
      <c r="D41" s="333"/>
      <c r="E41" s="334">
        <v>16331</v>
      </c>
      <c r="F41" s="169" t="s">
        <v>392</v>
      </c>
      <c r="G41" s="328"/>
      <c r="H41" s="169"/>
      <c r="I41" s="324"/>
      <c r="J41" s="323"/>
      <c r="K41" s="333"/>
      <c r="L41" s="334">
        <v>20295</v>
      </c>
      <c r="M41" s="169" t="s">
        <v>568</v>
      </c>
      <c r="N41" s="328"/>
    </row>
    <row r="42" spans="2:14" x14ac:dyDescent="0.25">
      <c r="B42" s="324"/>
      <c r="C42" s="323"/>
      <c r="D42" s="333"/>
      <c r="E42" s="334">
        <v>16390</v>
      </c>
      <c r="F42" s="169" t="s">
        <v>393</v>
      </c>
      <c r="G42" s="328"/>
      <c r="H42" s="169"/>
      <c r="I42" s="324"/>
      <c r="J42" s="321"/>
      <c r="K42" s="325"/>
      <c r="L42" s="320"/>
      <c r="M42" s="321"/>
      <c r="N42" s="328"/>
    </row>
    <row r="43" spans="2:14" ht="30" x14ac:dyDescent="0.25">
      <c r="B43" s="324"/>
      <c r="C43" s="321"/>
      <c r="D43" s="325"/>
      <c r="E43" s="320"/>
      <c r="F43" s="321"/>
      <c r="G43" s="328"/>
      <c r="H43" s="169"/>
      <c r="I43" s="324"/>
      <c r="J43" s="323" t="s">
        <v>569</v>
      </c>
      <c r="K43" s="333" t="s">
        <v>417</v>
      </c>
      <c r="L43" s="334">
        <v>20203</v>
      </c>
      <c r="M43" s="169" t="s">
        <v>417</v>
      </c>
      <c r="N43" s="328"/>
    </row>
    <row r="44" spans="2:14" x14ac:dyDescent="0.25">
      <c r="B44" s="324"/>
      <c r="C44" s="323" t="s">
        <v>570</v>
      </c>
      <c r="D44" s="333" t="s">
        <v>428</v>
      </c>
      <c r="E44" s="334">
        <v>16401</v>
      </c>
      <c r="F44" s="169" t="s">
        <v>272</v>
      </c>
      <c r="G44" s="328"/>
      <c r="H44" s="169"/>
      <c r="I44" s="324"/>
      <c r="J44" s="323"/>
      <c r="K44" s="333"/>
      <c r="L44" s="334">
        <v>20207</v>
      </c>
      <c r="M44" s="169" t="s">
        <v>419</v>
      </c>
      <c r="N44" s="328"/>
    </row>
    <row r="45" spans="2:14" x14ac:dyDescent="0.25">
      <c r="B45" s="324"/>
      <c r="C45" s="335"/>
      <c r="D45" s="336"/>
      <c r="E45" s="337"/>
      <c r="F45" s="335"/>
      <c r="G45" s="328"/>
      <c r="H45" s="169"/>
      <c r="I45" s="324"/>
      <c r="J45" s="323"/>
      <c r="K45" s="333"/>
      <c r="L45" s="334">
        <v>20215</v>
      </c>
      <c r="M45" s="169" t="s">
        <v>420</v>
      </c>
      <c r="N45" s="328"/>
    </row>
    <row r="46" spans="2:14" x14ac:dyDescent="0.25">
      <c r="B46" s="324"/>
      <c r="C46" s="323" t="s">
        <v>571</v>
      </c>
      <c r="D46" s="333" t="s">
        <v>528</v>
      </c>
      <c r="E46" s="334">
        <v>16501</v>
      </c>
      <c r="F46" s="169" t="s">
        <v>394</v>
      </c>
      <c r="G46" s="328"/>
      <c r="H46" s="169"/>
      <c r="I46" s="324"/>
      <c r="J46" s="323"/>
      <c r="K46" s="333"/>
      <c r="L46" s="334">
        <v>20253</v>
      </c>
      <c r="M46" s="169" t="s">
        <v>425</v>
      </c>
      <c r="N46" s="328"/>
    </row>
    <row r="47" spans="2:14" x14ac:dyDescent="0.25">
      <c r="B47" s="324"/>
      <c r="C47" s="323"/>
      <c r="D47" s="333"/>
      <c r="E47" s="334">
        <v>16502</v>
      </c>
      <c r="F47" s="169" t="s">
        <v>173</v>
      </c>
      <c r="G47" s="328"/>
      <c r="H47" s="169"/>
      <c r="I47" s="324"/>
      <c r="J47" s="321"/>
      <c r="K47" s="325"/>
      <c r="L47" s="320"/>
      <c r="M47" s="321"/>
      <c r="N47" s="328"/>
    </row>
    <row r="48" spans="2:14" ht="30" x14ac:dyDescent="0.25">
      <c r="B48" s="324"/>
      <c r="C48" s="321"/>
      <c r="D48" s="325"/>
      <c r="E48" s="320"/>
      <c r="F48" s="321"/>
      <c r="G48" s="328"/>
      <c r="H48" s="169"/>
      <c r="I48" s="324"/>
      <c r="J48" s="323" t="s">
        <v>572</v>
      </c>
      <c r="K48" s="333" t="s">
        <v>530</v>
      </c>
      <c r="L48" s="334">
        <v>42001</v>
      </c>
      <c r="M48" s="169" t="s">
        <v>264</v>
      </c>
      <c r="N48" s="328"/>
    </row>
    <row r="49" spans="2:14" ht="30" x14ac:dyDescent="0.25">
      <c r="B49" s="324"/>
      <c r="C49" s="323" t="s">
        <v>573</v>
      </c>
      <c r="D49" s="333" t="s">
        <v>574</v>
      </c>
      <c r="E49" s="334">
        <v>19995</v>
      </c>
      <c r="F49" s="169" t="s">
        <v>575</v>
      </c>
      <c r="G49" s="328"/>
      <c r="H49" s="169"/>
      <c r="I49" s="324"/>
      <c r="J49" s="323"/>
      <c r="K49" s="333"/>
      <c r="L49" s="334">
        <v>42002</v>
      </c>
      <c r="M49" s="169" t="s">
        <v>1</v>
      </c>
      <c r="N49" s="328"/>
    </row>
    <row r="50" spans="2:14" x14ac:dyDescent="0.25">
      <c r="B50" s="324"/>
      <c r="C50" s="323"/>
      <c r="D50" s="333"/>
      <c r="E50" s="334">
        <v>19998</v>
      </c>
      <c r="F50" s="169" t="s">
        <v>576</v>
      </c>
      <c r="G50" s="328"/>
      <c r="H50" s="169"/>
      <c r="I50" s="324"/>
      <c r="J50" s="323"/>
      <c r="K50" s="333"/>
      <c r="L50" s="334">
        <v>42003</v>
      </c>
      <c r="M50" s="169" t="s">
        <v>265</v>
      </c>
      <c r="N50" s="328"/>
    </row>
    <row r="51" spans="2:14" x14ac:dyDescent="0.25">
      <c r="B51" s="324"/>
      <c r="C51" s="323"/>
      <c r="D51" s="333"/>
      <c r="E51" s="334">
        <v>19999</v>
      </c>
      <c r="F51" s="169" t="s">
        <v>577</v>
      </c>
      <c r="G51" s="328"/>
      <c r="H51" s="169"/>
      <c r="I51" s="324"/>
      <c r="J51" s="323"/>
      <c r="K51" s="333"/>
      <c r="L51" s="334">
        <v>42005</v>
      </c>
      <c r="M51" s="169" t="s">
        <v>266</v>
      </c>
      <c r="N51" s="328"/>
    </row>
    <row r="52" spans="2:14" x14ac:dyDescent="0.25">
      <c r="B52" s="324"/>
      <c r="C52" s="321"/>
      <c r="D52" s="325"/>
      <c r="E52" s="320"/>
      <c r="F52" s="321"/>
      <c r="G52" s="328"/>
      <c r="H52" s="169"/>
      <c r="I52" s="324"/>
      <c r="J52" s="321"/>
      <c r="K52" s="325"/>
      <c r="L52" s="320"/>
      <c r="M52" s="321"/>
      <c r="N52" s="328"/>
    </row>
    <row r="53" spans="2:14" ht="30.75" thickBot="1" x14ac:dyDescent="0.3">
      <c r="B53" s="338"/>
      <c r="C53" s="339"/>
      <c r="D53" s="340"/>
      <c r="E53" s="341"/>
      <c r="F53" s="342"/>
      <c r="G53" s="343"/>
      <c r="H53" s="169"/>
      <c r="I53" s="324"/>
      <c r="J53" s="323" t="s">
        <v>578</v>
      </c>
      <c r="K53" s="333" t="s">
        <v>513</v>
      </c>
      <c r="L53" s="334">
        <v>43201</v>
      </c>
      <c r="M53" s="169" t="s">
        <v>271</v>
      </c>
      <c r="N53" s="328"/>
    </row>
    <row r="54" spans="2:14" x14ac:dyDescent="0.25">
      <c r="I54" s="324"/>
      <c r="J54" s="323"/>
      <c r="K54" s="333"/>
      <c r="L54" s="334">
        <v>48301</v>
      </c>
      <c r="M54" s="169" t="s">
        <v>287</v>
      </c>
      <c r="N54" s="328"/>
    </row>
    <row r="55" spans="2:14" x14ac:dyDescent="0.25">
      <c r="I55" s="324"/>
      <c r="J55" s="323"/>
      <c r="K55" s="333"/>
      <c r="L55" s="334">
        <v>48302</v>
      </c>
      <c r="M55" s="169" t="s">
        <v>288</v>
      </c>
      <c r="N55" s="328"/>
    </row>
    <row r="56" spans="2:14" x14ac:dyDescent="0.25">
      <c r="I56" s="324"/>
      <c r="J56" s="323"/>
      <c r="K56" s="333"/>
      <c r="L56" s="334">
        <v>48311</v>
      </c>
      <c r="M56" s="169" t="s">
        <v>289</v>
      </c>
      <c r="N56" s="328"/>
    </row>
    <row r="57" spans="2:14" x14ac:dyDescent="0.25">
      <c r="I57" s="324"/>
      <c r="J57" s="323"/>
      <c r="K57" s="333"/>
      <c r="L57" s="334">
        <v>48312</v>
      </c>
      <c r="M57" s="169" t="s">
        <v>290</v>
      </c>
      <c r="N57" s="328"/>
    </row>
    <row r="58" spans="2:14" x14ac:dyDescent="0.25">
      <c r="I58" s="324"/>
      <c r="J58" s="321"/>
      <c r="K58" s="325"/>
      <c r="L58" s="320"/>
      <c r="M58" s="321"/>
      <c r="N58" s="328"/>
    </row>
    <row r="59" spans="2:14" x14ac:dyDescent="0.25">
      <c r="I59" s="324"/>
      <c r="J59" s="323" t="s">
        <v>579</v>
      </c>
      <c r="K59" s="333" t="s">
        <v>514</v>
      </c>
      <c r="L59" s="334">
        <v>34141</v>
      </c>
      <c r="M59" s="169" t="s">
        <v>308</v>
      </c>
      <c r="N59" s="328"/>
    </row>
    <row r="60" spans="2:14" x14ac:dyDescent="0.25">
      <c r="I60" s="324"/>
      <c r="J60" s="323"/>
      <c r="K60" s="333"/>
      <c r="L60" s="334">
        <v>40501</v>
      </c>
      <c r="M60" s="169" t="s">
        <v>248</v>
      </c>
      <c r="N60" s="328"/>
    </row>
    <row r="61" spans="2:14" x14ac:dyDescent="0.25">
      <c r="I61" s="324"/>
      <c r="J61" s="323"/>
      <c r="K61" s="333"/>
      <c r="L61" s="334">
        <v>47140</v>
      </c>
      <c r="M61" s="169" t="s">
        <v>281</v>
      </c>
      <c r="N61" s="328"/>
    </row>
    <row r="62" spans="2:14" x14ac:dyDescent="0.25">
      <c r="I62" s="324"/>
      <c r="J62" s="321"/>
      <c r="K62" s="325"/>
      <c r="L62" s="320"/>
      <c r="M62" s="321"/>
      <c r="N62" s="328"/>
    </row>
    <row r="63" spans="2:14" x14ac:dyDescent="0.25">
      <c r="I63" s="324"/>
      <c r="J63" s="323" t="s">
        <v>580</v>
      </c>
      <c r="K63" s="333" t="s">
        <v>515</v>
      </c>
      <c r="L63" s="334">
        <v>40101</v>
      </c>
      <c r="M63" s="169" t="s">
        <v>240</v>
      </c>
      <c r="N63" s="328"/>
    </row>
    <row r="64" spans="2:14" x14ac:dyDescent="0.25">
      <c r="I64" s="324"/>
      <c r="J64" s="323"/>
      <c r="K64" s="333"/>
      <c r="L64" s="334">
        <v>40102</v>
      </c>
      <c r="M64" s="169" t="s">
        <v>241</v>
      </c>
      <c r="N64" s="328"/>
    </row>
    <row r="65" spans="9:14" x14ac:dyDescent="0.25">
      <c r="I65" s="324"/>
      <c r="J65" s="323"/>
      <c r="K65" s="333"/>
      <c r="L65" s="334">
        <v>40201</v>
      </c>
      <c r="M65" s="169" t="s">
        <v>242</v>
      </c>
      <c r="N65" s="328"/>
    </row>
    <row r="66" spans="9:14" x14ac:dyDescent="0.25">
      <c r="I66" s="324"/>
      <c r="J66" s="323"/>
      <c r="K66" s="333"/>
      <c r="L66" s="334">
        <v>40202</v>
      </c>
      <c r="M66" s="169" t="s">
        <v>243</v>
      </c>
      <c r="N66" s="328"/>
    </row>
    <row r="67" spans="9:14" x14ac:dyDescent="0.25">
      <c r="I67" s="324"/>
      <c r="J67" s="321"/>
      <c r="K67" s="325"/>
      <c r="L67" s="320"/>
      <c r="M67" s="321"/>
      <c r="N67" s="328"/>
    </row>
    <row r="68" spans="9:14" x14ac:dyDescent="0.25">
      <c r="I68" s="324"/>
      <c r="J68" s="323" t="s">
        <v>581</v>
      </c>
      <c r="K68" s="333" t="s">
        <v>582</v>
      </c>
      <c r="L68" s="334">
        <v>45101</v>
      </c>
      <c r="M68" s="169" t="s">
        <v>274</v>
      </c>
      <c r="N68" s="328"/>
    </row>
    <row r="69" spans="9:14" x14ac:dyDescent="0.25">
      <c r="I69" s="324"/>
      <c r="J69" s="323"/>
      <c r="K69" s="333"/>
      <c r="L69" s="334">
        <v>45102</v>
      </c>
      <c r="M69" s="169" t="s">
        <v>275</v>
      </c>
      <c r="N69" s="328"/>
    </row>
    <row r="70" spans="9:14" x14ac:dyDescent="0.25">
      <c r="I70" s="324"/>
      <c r="J70" s="323"/>
      <c r="K70" s="333"/>
      <c r="L70" s="334">
        <v>45103</v>
      </c>
      <c r="M70" s="169" t="s">
        <v>276</v>
      </c>
      <c r="N70" s="328"/>
    </row>
    <row r="71" spans="9:14" x14ac:dyDescent="0.25">
      <c r="I71" s="324"/>
      <c r="J71" s="323"/>
      <c r="K71" s="333"/>
      <c r="L71" s="334">
        <v>45121</v>
      </c>
      <c r="M71" s="169" t="s">
        <v>277</v>
      </c>
      <c r="N71" s="328"/>
    </row>
    <row r="72" spans="9:14" x14ac:dyDescent="0.25">
      <c r="I72" s="324"/>
      <c r="J72" s="323"/>
      <c r="K72" s="333"/>
      <c r="L72" s="334">
        <v>45122</v>
      </c>
      <c r="M72" s="169" t="s">
        <v>278</v>
      </c>
      <c r="N72" s="328"/>
    </row>
    <row r="73" spans="9:14" x14ac:dyDescent="0.25">
      <c r="I73" s="324"/>
      <c r="J73" s="323"/>
      <c r="K73" s="333"/>
      <c r="L73" s="334">
        <v>45131</v>
      </c>
      <c r="M73" s="169" t="s">
        <v>279</v>
      </c>
      <c r="N73" s="328"/>
    </row>
    <row r="74" spans="9:14" x14ac:dyDescent="0.25">
      <c r="I74" s="324"/>
      <c r="J74" s="323"/>
      <c r="K74" s="333"/>
      <c r="L74" s="334">
        <v>45132</v>
      </c>
      <c r="M74" s="169" t="s">
        <v>280</v>
      </c>
      <c r="N74" s="328"/>
    </row>
    <row r="75" spans="9:14" x14ac:dyDescent="0.25">
      <c r="I75" s="324"/>
      <c r="J75" s="321"/>
      <c r="K75" s="325"/>
      <c r="L75" s="320"/>
      <c r="M75" s="321"/>
      <c r="N75" s="328"/>
    </row>
    <row r="76" spans="9:14" x14ac:dyDescent="0.25">
      <c r="I76" s="324"/>
      <c r="J76" s="323" t="s">
        <v>583</v>
      </c>
      <c r="K76" s="333" t="s">
        <v>516</v>
      </c>
      <c r="L76" s="334">
        <v>48205</v>
      </c>
      <c r="M76" s="169" t="s">
        <v>286</v>
      </c>
      <c r="N76" s="328"/>
    </row>
    <row r="77" spans="9:14" x14ac:dyDescent="0.25">
      <c r="I77" s="324"/>
      <c r="J77" s="323"/>
      <c r="K77" s="333"/>
      <c r="L77" s="334">
        <v>57621</v>
      </c>
      <c r="M77" s="169" t="s">
        <v>584</v>
      </c>
      <c r="N77" s="328"/>
    </row>
    <row r="78" spans="9:14" x14ac:dyDescent="0.25">
      <c r="I78" s="324"/>
      <c r="J78" s="323"/>
      <c r="K78" s="333"/>
      <c r="L78" s="334">
        <v>57622</v>
      </c>
      <c r="M78" s="169" t="s">
        <v>585</v>
      </c>
      <c r="N78" s="328"/>
    </row>
    <row r="79" spans="9:14" x14ac:dyDescent="0.25">
      <c r="I79" s="324"/>
      <c r="J79" s="323"/>
      <c r="K79" s="333"/>
      <c r="L79" s="334">
        <v>57623</v>
      </c>
      <c r="M79" s="169" t="s">
        <v>586</v>
      </c>
      <c r="N79" s="328"/>
    </row>
    <row r="80" spans="9:14" x14ac:dyDescent="0.25">
      <c r="I80" s="324"/>
      <c r="J80" s="323"/>
      <c r="K80" s="333"/>
      <c r="L80" s="334">
        <v>57624</v>
      </c>
      <c r="M80" s="169" t="s">
        <v>587</v>
      </c>
      <c r="N80" s="328"/>
    </row>
    <row r="81" spans="9:14" x14ac:dyDescent="0.25">
      <c r="I81" s="324"/>
      <c r="J81" s="323"/>
      <c r="K81" s="333"/>
      <c r="L81" s="334">
        <v>57625</v>
      </c>
      <c r="M81" s="169" t="s">
        <v>588</v>
      </c>
      <c r="N81" s="328"/>
    </row>
    <row r="82" spans="9:14" x14ac:dyDescent="0.25">
      <c r="I82" s="324"/>
      <c r="J82" s="321"/>
      <c r="K82" s="325"/>
      <c r="L82" s="320"/>
      <c r="M82" s="321"/>
      <c r="N82" s="328"/>
    </row>
    <row r="83" spans="9:14" x14ac:dyDescent="0.25">
      <c r="I83" s="324"/>
      <c r="J83" s="323" t="s">
        <v>589</v>
      </c>
      <c r="K83" s="333" t="s">
        <v>518</v>
      </c>
      <c r="L83" s="334">
        <v>36001</v>
      </c>
      <c r="M83" s="169" t="s">
        <v>309</v>
      </c>
      <c r="N83" s="328"/>
    </row>
    <row r="84" spans="9:14" x14ac:dyDescent="0.25">
      <c r="I84" s="324"/>
      <c r="J84" s="323"/>
      <c r="K84" s="333"/>
      <c r="L84" s="334">
        <v>36011</v>
      </c>
      <c r="M84" s="169" t="s">
        <v>310</v>
      </c>
      <c r="N84" s="328"/>
    </row>
    <row r="85" spans="9:14" x14ac:dyDescent="0.25">
      <c r="I85" s="324"/>
      <c r="J85" s="323"/>
      <c r="K85" s="333"/>
      <c r="L85" s="334">
        <v>36012</v>
      </c>
      <c r="M85" s="169" t="s">
        <v>311</v>
      </c>
      <c r="N85" s="328"/>
    </row>
    <row r="86" spans="9:14" x14ac:dyDescent="0.25">
      <c r="I86" s="324"/>
      <c r="J86" s="323"/>
      <c r="K86" s="333"/>
      <c r="L86" s="334">
        <v>36020</v>
      </c>
      <c r="M86" s="169" t="s">
        <v>312</v>
      </c>
      <c r="N86" s="328"/>
    </row>
    <row r="87" spans="9:14" x14ac:dyDescent="0.25">
      <c r="I87" s="324"/>
      <c r="J87" s="323"/>
      <c r="K87" s="333"/>
      <c r="L87" s="334">
        <v>36021</v>
      </c>
      <c r="M87" s="169" t="s">
        <v>313</v>
      </c>
      <c r="N87" s="328"/>
    </row>
    <row r="88" spans="9:14" x14ac:dyDescent="0.25">
      <c r="I88" s="324"/>
      <c r="J88" s="323"/>
      <c r="K88" s="333"/>
      <c r="L88" s="334">
        <v>36022</v>
      </c>
      <c r="M88" s="169" t="s">
        <v>314</v>
      </c>
      <c r="N88" s="328"/>
    </row>
    <row r="89" spans="9:14" x14ac:dyDescent="0.25">
      <c r="I89" s="324"/>
      <c r="J89" s="323"/>
      <c r="K89" s="333"/>
      <c r="L89" s="334">
        <v>36030</v>
      </c>
      <c r="M89" s="169" t="s">
        <v>315</v>
      </c>
      <c r="N89" s="328"/>
    </row>
    <row r="90" spans="9:14" x14ac:dyDescent="0.25">
      <c r="I90" s="324"/>
      <c r="J90" s="323"/>
      <c r="K90" s="333"/>
      <c r="L90" s="334">
        <v>40301</v>
      </c>
      <c r="M90" s="169" t="s">
        <v>244</v>
      </c>
      <c r="N90" s="328"/>
    </row>
    <row r="91" spans="9:14" x14ac:dyDescent="0.25">
      <c r="I91" s="324"/>
      <c r="J91" s="323"/>
      <c r="K91" s="333"/>
      <c r="L91" s="334">
        <v>40302</v>
      </c>
      <c r="M91" s="169" t="s">
        <v>245</v>
      </c>
      <c r="N91" s="328"/>
    </row>
    <row r="92" spans="9:14" x14ac:dyDescent="0.25">
      <c r="I92" s="324"/>
      <c r="J92" s="323"/>
      <c r="K92" s="333"/>
      <c r="L92" s="334">
        <v>40303</v>
      </c>
      <c r="M92" s="169" t="s">
        <v>246</v>
      </c>
      <c r="N92" s="328"/>
    </row>
    <row r="93" spans="9:14" x14ac:dyDescent="0.25">
      <c r="I93" s="324"/>
      <c r="J93" s="323"/>
      <c r="K93" s="333"/>
      <c r="L93" s="334">
        <v>40304</v>
      </c>
      <c r="M93" s="169" t="s">
        <v>247</v>
      </c>
      <c r="N93" s="328"/>
    </row>
    <row r="94" spans="9:14" x14ac:dyDescent="0.25">
      <c r="I94" s="324"/>
      <c r="J94" s="321"/>
      <c r="K94" s="325"/>
      <c r="L94" s="320"/>
      <c r="M94" s="321"/>
      <c r="N94" s="328"/>
    </row>
    <row r="95" spans="9:14" x14ac:dyDescent="0.25">
      <c r="I95" s="324"/>
      <c r="J95" s="323" t="s">
        <v>590</v>
      </c>
      <c r="K95" s="333" t="s">
        <v>512</v>
      </c>
      <c r="L95" s="334">
        <v>37101</v>
      </c>
      <c r="M95" s="169" t="s">
        <v>319</v>
      </c>
      <c r="N95" s="328"/>
    </row>
    <row r="96" spans="9:14" x14ac:dyDescent="0.25">
      <c r="I96" s="324"/>
      <c r="J96" s="323"/>
      <c r="K96" s="333"/>
      <c r="L96" s="334">
        <v>37102</v>
      </c>
      <c r="M96" s="169" t="s">
        <v>320</v>
      </c>
      <c r="N96" s="328"/>
    </row>
    <row r="97" spans="9:14" x14ac:dyDescent="0.25">
      <c r="I97" s="324"/>
      <c r="J97" s="323"/>
      <c r="K97" s="333"/>
      <c r="L97" s="334">
        <v>37103</v>
      </c>
      <c r="M97" s="169" t="s">
        <v>321</v>
      </c>
      <c r="N97" s="328"/>
    </row>
    <row r="98" spans="9:14" x14ac:dyDescent="0.25">
      <c r="I98" s="324"/>
      <c r="J98" s="323"/>
      <c r="K98" s="333"/>
      <c r="L98" s="334">
        <v>37104</v>
      </c>
      <c r="M98" s="169" t="s">
        <v>322</v>
      </c>
      <c r="N98" s="328"/>
    </row>
    <row r="99" spans="9:14" x14ac:dyDescent="0.25">
      <c r="I99" s="324"/>
      <c r="J99" s="323"/>
      <c r="K99" s="333"/>
      <c r="L99" s="334">
        <v>37105</v>
      </c>
      <c r="M99" s="169" t="s">
        <v>323</v>
      </c>
      <c r="N99" s="328"/>
    </row>
    <row r="100" spans="9:14" x14ac:dyDescent="0.25">
      <c r="I100" s="324"/>
      <c r="J100" s="323"/>
      <c r="K100" s="333"/>
      <c r="L100" s="334">
        <v>37106</v>
      </c>
      <c r="M100" s="169" t="s">
        <v>324</v>
      </c>
      <c r="N100" s="328"/>
    </row>
    <row r="101" spans="9:14" x14ac:dyDescent="0.25">
      <c r="I101" s="324"/>
      <c r="J101" s="323"/>
      <c r="K101" s="333"/>
      <c r="L101" s="334">
        <v>37107</v>
      </c>
      <c r="M101" s="169" t="s">
        <v>325</v>
      </c>
      <c r="N101" s="328"/>
    </row>
    <row r="102" spans="9:14" x14ac:dyDescent="0.25">
      <c r="I102" s="324"/>
      <c r="J102" s="323"/>
      <c r="K102" s="333"/>
      <c r="L102" s="334">
        <v>37108</v>
      </c>
      <c r="M102" s="169" t="s">
        <v>326</v>
      </c>
      <c r="N102" s="328"/>
    </row>
    <row r="103" spans="9:14" x14ac:dyDescent="0.25">
      <c r="I103" s="324"/>
      <c r="J103" s="323"/>
      <c r="K103" s="333"/>
      <c r="L103" s="334">
        <v>37109</v>
      </c>
      <c r="M103" s="169" t="s">
        <v>327</v>
      </c>
      <c r="N103" s="328"/>
    </row>
    <row r="104" spans="9:14" x14ac:dyDescent="0.25">
      <c r="I104" s="324"/>
      <c r="J104" s="323"/>
      <c r="K104" s="333"/>
      <c r="L104" s="334">
        <v>37110</v>
      </c>
      <c r="M104" s="169" t="s">
        <v>328</v>
      </c>
      <c r="N104" s="328"/>
    </row>
    <row r="105" spans="9:14" x14ac:dyDescent="0.25">
      <c r="I105" s="324"/>
      <c r="J105" s="323"/>
      <c r="K105" s="333"/>
      <c r="L105" s="334">
        <v>37111</v>
      </c>
      <c r="M105" s="169" t="s">
        <v>329</v>
      </c>
      <c r="N105" s="328"/>
    </row>
    <row r="106" spans="9:14" x14ac:dyDescent="0.25">
      <c r="I106" s="324"/>
      <c r="J106" s="323"/>
      <c r="K106" s="333"/>
      <c r="L106" s="334">
        <v>37112</v>
      </c>
      <c r="M106" s="169" t="s">
        <v>330</v>
      </c>
      <c r="N106" s="328"/>
    </row>
    <row r="107" spans="9:14" x14ac:dyDescent="0.25">
      <c r="I107" s="324"/>
      <c r="J107" s="323"/>
      <c r="K107" s="333"/>
      <c r="L107" s="334">
        <v>37113</v>
      </c>
      <c r="M107" s="169" t="s">
        <v>331</v>
      </c>
      <c r="N107" s="328"/>
    </row>
    <row r="108" spans="9:14" x14ac:dyDescent="0.25">
      <c r="I108" s="324"/>
      <c r="J108" s="323"/>
      <c r="K108" s="333"/>
      <c r="L108" s="334">
        <v>37114</v>
      </c>
      <c r="M108" s="169" t="s">
        <v>332</v>
      </c>
      <c r="N108" s="328"/>
    </row>
    <row r="109" spans="9:14" x14ac:dyDescent="0.25">
      <c r="I109" s="324"/>
      <c r="J109" s="323"/>
      <c r="K109" s="333"/>
      <c r="L109" s="334">
        <v>37115</v>
      </c>
      <c r="M109" s="169" t="s">
        <v>333</v>
      </c>
      <c r="N109" s="328"/>
    </row>
    <row r="110" spans="9:14" x14ac:dyDescent="0.25">
      <c r="I110" s="324"/>
      <c r="J110" s="321"/>
      <c r="K110" s="325"/>
      <c r="L110" s="320"/>
      <c r="M110" s="321"/>
      <c r="N110" s="328"/>
    </row>
    <row r="111" spans="9:14" x14ac:dyDescent="0.25">
      <c r="I111" s="324"/>
      <c r="J111" s="323" t="s">
        <v>591</v>
      </c>
      <c r="K111" s="333" t="s">
        <v>519</v>
      </c>
      <c r="L111" s="334">
        <v>41101</v>
      </c>
      <c r="M111" s="169" t="s">
        <v>249</v>
      </c>
      <c r="N111" s="328"/>
    </row>
    <row r="112" spans="9:14" x14ac:dyDescent="0.25">
      <c r="I112" s="324"/>
      <c r="J112" s="323"/>
      <c r="K112" s="333"/>
      <c r="L112" s="334">
        <v>41103</v>
      </c>
      <c r="M112" s="169" t="s">
        <v>251</v>
      </c>
      <c r="N112" s="328"/>
    </row>
    <row r="113" spans="9:14" x14ac:dyDescent="0.25">
      <c r="I113" s="324"/>
      <c r="J113" s="323"/>
      <c r="K113" s="333"/>
      <c r="L113" s="334">
        <v>41105</v>
      </c>
      <c r="M113" s="169" t="s">
        <v>185</v>
      </c>
      <c r="N113" s="328"/>
    </row>
    <row r="114" spans="9:14" x14ac:dyDescent="0.25">
      <c r="I114" s="324"/>
      <c r="J114" s="323"/>
      <c r="K114" s="333"/>
      <c r="L114" s="334">
        <v>41107</v>
      </c>
      <c r="M114" s="169" t="s">
        <v>592</v>
      </c>
      <c r="N114" s="328"/>
    </row>
    <row r="115" spans="9:14" x14ac:dyDescent="0.25">
      <c r="I115" s="324"/>
      <c r="J115" s="323"/>
      <c r="K115" s="333"/>
      <c r="L115" s="334">
        <v>41109</v>
      </c>
      <c r="M115" s="169" t="s">
        <v>254</v>
      </c>
      <c r="N115" s="328"/>
    </row>
    <row r="116" spans="9:14" x14ac:dyDescent="0.25">
      <c r="I116" s="324"/>
      <c r="J116" s="323"/>
      <c r="K116" s="333"/>
      <c r="L116" s="334">
        <v>41111</v>
      </c>
      <c r="M116" s="169" t="s">
        <v>255</v>
      </c>
      <c r="N116" s="328"/>
    </row>
    <row r="117" spans="9:14" x14ac:dyDescent="0.25">
      <c r="I117" s="324"/>
      <c r="J117" s="323"/>
      <c r="K117" s="333"/>
      <c r="L117" s="334">
        <v>41115</v>
      </c>
      <c r="M117" s="169" t="s">
        <v>257</v>
      </c>
      <c r="N117" s="328"/>
    </row>
    <row r="118" spans="9:14" x14ac:dyDescent="0.25">
      <c r="I118" s="324"/>
      <c r="J118" s="323"/>
      <c r="K118" s="333"/>
      <c r="L118" s="334">
        <v>41117</v>
      </c>
      <c r="M118" s="169" t="s">
        <v>259</v>
      </c>
      <c r="N118" s="328"/>
    </row>
    <row r="119" spans="9:14" x14ac:dyDescent="0.25">
      <c r="I119" s="324"/>
      <c r="J119" s="323"/>
      <c r="K119" s="333"/>
      <c r="L119" s="334">
        <v>41118</v>
      </c>
      <c r="M119" s="169" t="s">
        <v>261</v>
      </c>
      <c r="N119" s="328"/>
    </row>
    <row r="120" spans="9:14" x14ac:dyDescent="0.25">
      <c r="I120" s="324"/>
      <c r="J120" s="323"/>
      <c r="K120" s="333"/>
      <c r="L120" s="334">
        <v>41131</v>
      </c>
      <c r="M120" s="169" t="s">
        <v>263</v>
      </c>
      <c r="N120" s="328"/>
    </row>
    <row r="121" spans="9:14" x14ac:dyDescent="0.25">
      <c r="I121" s="324"/>
      <c r="J121" s="321"/>
      <c r="K121" s="325"/>
      <c r="L121" s="320"/>
      <c r="M121" s="321"/>
      <c r="N121" s="328"/>
    </row>
    <row r="122" spans="9:14" x14ac:dyDescent="0.25">
      <c r="I122" s="324"/>
      <c r="J122" s="323" t="s">
        <v>593</v>
      </c>
      <c r="K122" s="333" t="s">
        <v>520</v>
      </c>
      <c r="L122" s="334">
        <v>41102</v>
      </c>
      <c r="M122" s="169" t="s">
        <v>250</v>
      </c>
      <c r="N122" s="328"/>
    </row>
    <row r="123" spans="9:14" x14ac:dyDescent="0.25">
      <c r="I123" s="324"/>
      <c r="J123" s="323"/>
      <c r="K123" s="333"/>
      <c r="L123" s="334">
        <v>41104</v>
      </c>
      <c r="M123" s="169" t="s">
        <v>252</v>
      </c>
      <c r="N123" s="328"/>
    </row>
    <row r="124" spans="9:14" x14ac:dyDescent="0.25">
      <c r="I124" s="324"/>
      <c r="J124" s="323"/>
      <c r="K124" s="333"/>
      <c r="L124" s="334">
        <v>41106</v>
      </c>
      <c r="M124" s="169" t="s">
        <v>186</v>
      </c>
      <c r="N124" s="328"/>
    </row>
    <row r="125" spans="9:14" x14ac:dyDescent="0.25">
      <c r="I125" s="324"/>
      <c r="J125" s="323"/>
      <c r="K125" s="333"/>
      <c r="L125" s="334">
        <v>41108</v>
      </c>
      <c r="M125" s="169" t="s">
        <v>253</v>
      </c>
      <c r="N125" s="328"/>
    </row>
    <row r="126" spans="9:14" x14ac:dyDescent="0.25">
      <c r="I126" s="324"/>
      <c r="J126" s="323"/>
      <c r="K126" s="333"/>
      <c r="L126" s="334">
        <v>41112</v>
      </c>
      <c r="M126" s="169" t="s">
        <v>256</v>
      </c>
      <c r="N126" s="328"/>
    </row>
    <row r="127" spans="9:14" x14ac:dyDescent="0.25">
      <c r="I127" s="324"/>
      <c r="J127" s="323"/>
      <c r="K127" s="333"/>
      <c r="L127" s="334">
        <v>41116</v>
      </c>
      <c r="M127" s="169" t="s">
        <v>258</v>
      </c>
      <c r="N127" s="328"/>
    </row>
    <row r="128" spans="9:14" x14ac:dyDescent="0.25">
      <c r="I128" s="324"/>
      <c r="J128" s="323"/>
      <c r="K128" s="333"/>
      <c r="L128" s="334">
        <v>41118</v>
      </c>
      <c r="M128" s="169" t="s">
        <v>260</v>
      </c>
      <c r="N128" s="328"/>
    </row>
    <row r="129" spans="9:14" x14ac:dyDescent="0.25">
      <c r="I129" s="324"/>
      <c r="J129" s="323"/>
      <c r="K129" s="333"/>
      <c r="L129" s="334">
        <v>41119</v>
      </c>
      <c r="M129" s="169" t="s">
        <v>262</v>
      </c>
      <c r="N129" s="328"/>
    </row>
    <row r="130" spans="9:14" x14ac:dyDescent="0.25">
      <c r="I130" s="324"/>
      <c r="J130" s="321"/>
      <c r="K130" s="325"/>
      <c r="L130" s="320"/>
      <c r="M130" s="321"/>
      <c r="N130" s="328"/>
    </row>
    <row r="131" spans="9:14" x14ac:dyDescent="0.25">
      <c r="I131" s="324"/>
      <c r="J131" s="323" t="s">
        <v>594</v>
      </c>
      <c r="K131" s="333" t="s">
        <v>521</v>
      </c>
      <c r="L131" s="334">
        <v>34101</v>
      </c>
      <c r="M131" s="169" t="s">
        <v>2</v>
      </c>
      <c r="N131" s="328"/>
    </row>
    <row r="132" spans="9:14" x14ac:dyDescent="0.25">
      <c r="I132" s="324"/>
      <c r="J132" s="323"/>
      <c r="K132" s="333"/>
      <c r="L132" s="334">
        <v>34130</v>
      </c>
      <c r="M132" s="169" t="s">
        <v>305</v>
      </c>
      <c r="N132" s="328"/>
    </row>
    <row r="133" spans="9:14" x14ac:dyDescent="0.25">
      <c r="I133" s="324"/>
      <c r="J133" s="323"/>
      <c r="K133" s="333"/>
      <c r="L133" s="334">
        <v>34131</v>
      </c>
      <c r="M133" s="169" t="s">
        <v>306</v>
      </c>
      <c r="N133" s="328"/>
    </row>
    <row r="134" spans="9:14" x14ac:dyDescent="0.25">
      <c r="I134" s="324"/>
      <c r="J134" s="323"/>
      <c r="K134" s="333"/>
      <c r="L134" s="334">
        <v>34132</v>
      </c>
      <c r="M134" s="169" t="s">
        <v>307</v>
      </c>
      <c r="N134" s="328"/>
    </row>
    <row r="135" spans="9:14" x14ac:dyDescent="0.25">
      <c r="I135" s="324"/>
      <c r="J135" s="323"/>
      <c r="K135" s="333"/>
      <c r="L135" s="334">
        <v>36301</v>
      </c>
      <c r="M135" s="169" t="s">
        <v>316</v>
      </c>
      <c r="N135" s="328"/>
    </row>
    <row r="136" spans="9:14" x14ac:dyDescent="0.25">
      <c r="I136" s="324"/>
      <c r="J136" s="323"/>
      <c r="K136" s="333"/>
      <c r="L136" s="334">
        <v>36401</v>
      </c>
      <c r="M136" s="169" t="s">
        <v>317</v>
      </c>
      <c r="N136" s="328"/>
    </row>
    <row r="137" spans="9:14" x14ac:dyDescent="0.25">
      <c r="I137" s="324"/>
      <c r="J137" s="323"/>
      <c r="K137" s="333"/>
      <c r="L137" s="334">
        <v>37201</v>
      </c>
      <c r="M137" s="169" t="s">
        <v>334</v>
      </c>
      <c r="N137" s="328"/>
    </row>
    <row r="138" spans="9:14" x14ac:dyDescent="0.25">
      <c r="I138" s="324"/>
      <c r="J138" s="323"/>
      <c r="K138" s="333"/>
      <c r="L138" s="334">
        <v>37250</v>
      </c>
      <c r="M138" s="169" t="s">
        <v>335</v>
      </c>
      <c r="N138" s="328"/>
    </row>
    <row r="139" spans="9:14" x14ac:dyDescent="0.25">
      <c r="I139" s="324"/>
      <c r="J139" s="323"/>
      <c r="K139" s="333"/>
      <c r="L139" s="334">
        <v>37301</v>
      </c>
      <c r="M139" s="169" t="s">
        <v>336</v>
      </c>
      <c r="N139" s="328"/>
    </row>
    <row r="140" spans="9:14" x14ac:dyDescent="0.25">
      <c r="I140" s="324"/>
      <c r="J140" s="323"/>
      <c r="K140" s="333"/>
      <c r="L140" s="334">
        <v>38501</v>
      </c>
      <c r="M140" s="169" t="s">
        <v>345</v>
      </c>
      <c r="N140" s="328"/>
    </row>
    <row r="141" spans="9:14" x14ac:dyDescent="0.25">
      <c r="I141" s="324"/>
      <c r="J141" s="323"/>
      <c r="K141" s="333"/>
      <c r="L141" s="334">
        <v>38502</v>
      </c>
      <c r="M141" s="169" t="s">
        <v>346</v>
      </c>
      <c r="N141" s="328"/>
    </row>
    <row r="142" spans="9:14" x14ac:dyDescent="0.25">
      <c r="I142" s="324"/>
      <c r="J142" s="323"/>
      <c r="K142" s="333"/>
      <c r="L142" s="334">
        <v>38503</v>
      </c>
      <c r="M142" s="169" t="s">
        <v>347</v>
      </c>
      <c r="N142" s="328"/>
    </row>
    <row r="143" spans="9:14" x14ac:dyDescent="0.25">
      <c r="I143" s="324"/>
      <c r="J143" s="323"/>
      <c r="K143" s="333"/>
      <c r="L143" s="334">
        <v>38601</v>
      </c>
      <c r="M143" s="169" t="s">
        <v>348</v>
      </c>
      <c r="N143" s="328"/>
    </row>
    <row r="144" spans="9:14" x14ac:dyDescent="0.25">
      <c r="I144" s="324"/>
      <c r="J144" s="323"/>
      <c r="K144" s="333"/>
      <c r="L144" s="334">
        <v>38602</v>
      </c>
      <c r="M144" s="169" t="s">
        <v>349</v>
      </c>
      <c r="N144" s="328"/>
    </row>
    <row r="145" spans="9:14" x14ac:dyDescent="0.25">
      <c r="I145" s="324"/>
      <c r="J145" s="323"/>
      <c r="K145" s="333"/>
      <c r="L145" s="334">
        <v>43101</v>
      </c>
      <c r="M145" s="169" t="s">
        <v>267</v>
      </c>
      <c r="N145" s="328"/>
    </row>
    <row r="146" spans="9:14" x14ac:dyDescent="0.25">
      <c r="I146" s="324"/>
      <c r="J146" s="323"/>
      <c r="K146" s="333"/>
      <c r="L146" s="334">
        <v>43102</v>
      </c>
      <c r="M146" s="169" t="s">
        <v>268</v>
      </c>
      <c r="N146" s="328"/>
    </row>
    <row r="147" spans="9:14" x14ac:dyDescent="0.25">
      <c r="I147" s="324"/>
      <c r="J147" s="323"/>
      <c r="K147" s="333"/>
      <c r="L147" s="334">
        <v>43103</v>
      </c>
      <c r="M147" s="169" t="s">
        <v>269</v>
      </c>
      <c r="N147" s="328"/>
    </row>
    <row r="148" spans="9:14" x14ac:dyDescent="0.25">
      <c r="I148" s="324"/>
      <c r="J148" s="323"/>
      <c r="K148" s="333"/>
      <c r="L148" s="334">
        <v>43104</v>
      </c>
      <c r="M148" s="169" t="s">
        <v>270</v>
      </c>
      <c r="N148" s="328"/>
    </row>
    <row r="149" spans="9:14" x14ac:dyDescent="0.25">
      <c r="I149" s="324"/>
      <c r="J149" s="323"/>
      <c r="K149" s="333"/>
      <c r="L149" s="334">
        <v>44101</v>
      </c>
      <c r="M149" s="169" t="s">
        <v>272</v>
      </c>
      <c r="N149" s="328"/>
    </row>
    <row r="150" spans="9:14" x14ac:dyDescent="0.25">
      <c r="I150" s="324"/>
      <c r="J150" s="323"/>
      <c r="K150" s="333"/>
      <c r="L150" s="334">
        <v>44102</v>
      </c>
      <c r="M150" s="169" t="s">
        <v>7</v>
      </c>
      <c r="N150" s="328"/>
    </row>
    <row r="151" spans="9:14" x14ac:dyDescent="0.25">
      <c r="I151" s="324"/>
      <c r="J151" s="323"/>
      <c r="K151" s="333"/>
      <c r="L151" s="334">
        <v>44103</v>
      </c>
      <c r="M151" s="169" t="s">
        <v>273</v>
      </c>
      <c r="N151" s="328"/>
    </row>
    <row r="152" spans="9:14" x14ac:dyDescent="0.25">
      <c r="I152" s="324"/>
      <c r="J152" s="323"/>
      <c r="K152" s="333"/>
      <c r="L152" s="334">
        <v>48101</v>
      </c>
      <c r="M152" s="169" t="s">
        <v>282</v>
      </c>
      <c r="N152" s="328"/>
    </row>
    <row r="153" spans="9:14" x14ac:dyDescent="0.25">
      <c r="I153" s="324"/>
      <c r="J153" s="323"/>
      <c r="K153" s="333"/>
      <c r="L153" s="334">
        <v>48102</v>
      </c>
      <c r="M153" s="169" t="s">
        <v>283</v>
      </c>
      <c r="N153" s="328"/>
    </row>
    <row r="154" spans="9:14" x14ac:dyDescent="0.25">
      <c r="I154" s="324"/>
      <c r="J154" s="323"/>
      <c r="K154" s="333"/>
      <c r="L154" s="334">
        <v>48103</v>
      </c>
      <c r="M154" s="169" t="s">
        <v>284</v>
      </c>
      <c r="N154" s="328"/>
    </row>
    <row r="155" spans="9:14" x14ac:dyDescent="0.25">
      <c r="I155" s="324"/>
      <c r="J155" s="323"/>
      <c r="K155" s="333"/>
      <c r="L155" s="334">
        <v>48104</v>
      </c>
      <c r="M155" s="169" t="s">
        <v>5</v>
      </c>
      <c r="N155" s="328"/>
    </row>
    <row r="156" spans="9:14" x14ac:dyDescent="0.25">
      <c r="I156" s="324"/>
      <c r="J156" s="323"/>
      <c r="K156" s="333"/>
      <c r="L156" s="334">
        <v>48105</v>
      </c>
      <c r="M156" s="169" t="s">
        <v>3</v>
      </c>
      <c r="N156" s="328"/>
    </row>
    <row r="157" spans="9:14" x14ac:dyDescent="0.25">
      <c r="I157" s="324"/>
      <c r="J157" s="323"/>
      <c r="K157" s="333"/>
      <c r="L157" s="334">
        <v>48106</v>
      </c>
      <c r="M157" s="169" t="s">
        <v>6</v>
      </c>
      <c r="N157" s="328"/>
    </row>
    <row r="158" spans="9:14" x14ac:dyDescent="0.25">
      <c r="I158" s="324"/>
      <c r="J158" s="323"/>
      <c r="K158" s="333"/>
      <c r="L158" s="334">
        <v>48107</v>
      </c>
      <c r="M158" s="169" t="s">
        <v>285</v>
      </c>
      <c r="N158" s="328"/>
    </row>
    <row r="159" spans="9:14" x14ac:dyDescent="0.25">
      <c r="I159" s="324"/>
      <c r="J159" s="323"/>
      <c r="K159" s="333"/>
      <c r="L159" s="334">
        <v>48210</v>
      </c>
      <c r="M159" s="169" t="s">
        <v>0</v>
      </c>
      <c r="N159" s="328"/>
    </row>
    <row r="160" spans="9:14" x14ac:dyDescent="0.25">
      <c r="I160" s="324"/>
      <c r="J160" s="323"/>
      <c r="K160" s="333"/>
      <c r="L160" s="334">
        <v>48501</v>
      </c>
      <c r="M160" s="169" t="s">
        <v>10</v>
      </c>
      <c r="N160" s="328"/>
    </row>
    <row r="161" spans="9:14" x14ac:dyDescent="0.25">
      <c r="I161" s="324"/>
      <c r="J161" s="323"/>
      <c r="K161" s="333"/>
      <c r="L161" s="334">
        <v>48502</v>
      </c>
      <c r="M161" s="169" t="s">
        <v>291</v>
      </c>
      <c r="N161" s="328"/>
    </row>
    <row r="162" spans="9:14" x14ac:dyDescent="0.25">
      <c r="I162" s="324"/>
      <c r="J162" s="323"/>
      <c r="K162" s="333"/>
      <c r="L162" s="334">
        <v>48503</v>
      </c>
      <c r="M162" s="169" t="s">
        <v>292</v>
      </c>
      <c r="N162" s="328"/>
    </row>
    <row r="163" spans="9:14" x14ac:dyDescent="0.25">
      <c r="I163" s="324"/>
      <c r="J163" s="323"/>
      <c r="K163" s="333"/>
      <c r="L163" s="334">
        <v>48504</v>
      </c>
      <c r="M163" s="169" t="s">
        <v>293</v>
      </c>
      <c r="N163" s="328"/>
    </row>
    <row r="164" spans="9:14" x14ac:dyDescent="0.25">
      <c r="I164" s="324"/>
      <c r="J164" s="323"/>
      <c r="K164" s="333"/>
      <c r="L164" s="334">
        <v>48511</v>
      </c>
      <c r="M164" s="169" t="s">
        <v>294</v>
      </c>
      <c r="N164" s="328"/>
    </row>
    <row r="165" spans="9:14" x14ac:dyDescent="0.25">
      <c r="I165" s="324"/>
      <c r="J165" s="323"/>
      <c r="K165" s="333"/>
      <c r="L165" s="334">
        <v>48512</v>
      </c>
      <c r="M165" s="169" t="s">
        <v>295</v>
      </c>
      <c r="N165" s="328"/>
    </row>
    <row r="166" spans="9:14" x14ac:dyDescent="0.25">
      <c r="I166" s="324"/>
      <c r="J166" s="323"/>
      <c r="K166" s="333"/>
      <c r="L166" s="334">
        <v>48513</v>
      </c>
      <c r="M166" s="169" t="s">
        <v>296</v>
      </c>
      <c r="N166" s="328"/>
    </row>
    <row r="167" spans="9:14" x14ac:dyDescent="0.25">
      <c r="I167" s="324"/>
      <c r="J167" s="323"/>
      <c r="K167" s="333"/>
      <c r="L167" s="334">
        <v>48514</v>
      </c>
      <c r="M167" s="169" t="s">
        <v>297</v>
      </c>
      <c r="N167" s="328"/>
    </row>
    <row r="168" spans="9:14" x14ac:dyDescent="0.25">
      <c r="I168" s="324"/>
      <c r="J168" s="323"/>
      <c r="K168" s="333"/>
      <c r="L168" s="334">
        <v>48521</v>
      </c>
      <c r="M168" s="169" t="s">
        <v>4</v>
      </c>
      <c r="N168" s="328"/>
    </row>
    <row r="169" spans="9:14" x14ac:dyDescent="0.25">
      <c r="I169" s="324"/>
      <c r="J169" s="323"/>
      <c r="K169" s="333"/>
      <c r="L169" s="334">
        <v>48522</v>
      </c>
      <c r="M169" s="169" t="s">
        <v>8</v>
      </c>
      <c r="N169" s="328"/>
    </row>
    <row r="170" spans="9:14" x14ac:dyDescent="0.25">
      <c r="I170" s="324"/>
      <c r="J170" s="323"/>
      <c r="K170" s="333"/>
      <c r="L170" s="334">
        <v>48523</v>
      </c>
      <c r="M170" s="169" t="s">
        <v>9</v>
      </c>
      <c r="N170" s="328"/>
    </row>
    <row r="171" spans="9:14" x14ac:dyDescent="0.25">
      <c r="I171" s="324"/>
      <c r="J171" s="323"/>
      <c r="K171" s="333"/>
      <c r="L171" s="334">
        <v>48524</v>
      </c>
      <c r="M171" s="169" t="s">
        <v>298</v>
      </c>
      <c r="N171" s="328"/>
    </row>
    <row r="172" spans="9:14" x14ac:dyDescent="0.25">
      <c r="I172" s="324"/>
      <c r="J172" s="321"/>
      <c r="K172" s="325"/>
      <c r="L172" s="320"/>
      <c r="M172" s="321"/>
      <c r="N172" s="328"/>
    </row>
    <row r="173" spans="9:14" x14ac:dyDescent="0.25">
      <c r="I173" s="324"/>
      <c r="J173" s="323" t="s">
        <v>595</v>
      </c>
      <c r="K173" s="333" t="s">
        <v>522</v>
      </c>
      <c r="L173" s="334">
        <v>36901</v>
      </c>
      <c r="M173" s="169" t="s">
        <v>318</v>
      </c>
      <c r="N173" s="328"/>
    </row>
    <row r="174" spans="9:14" x14ac:dyDescent="0.25">
      <c r="I174" s="324"/>
      <c r="J174" s="323"/>
      <c r="K174" s="333"/>
      <c r="L174" s="334">
        <v>49995</v>
      </c>
      <c r="M174" s="169" t="s">
        <v>299</v>
      </c>
      <c r="N174" s="328"/>
    </row>
    <row r="175" spans="9:14" x14ac:dyDescent="0.25">
      <c r="I175" s="324"/>
      <c r="J175" s="321"/>
      <c r="K175" s="325"/>
      <c r="L175" s="320"/>
      <c r="M175" s="321"/>
      <c r="N175" s="328"/>
    </row>
    <row r="176" spans="9:14" ht="15.75" thickBot="1" x14ac:dyDescent="0.3">
      <c r="I176" s="338"/>
      <c r="J176" s="339"/>
      <c r="K176" s="340"/>
      <c r="L176" s="341"/>
      <c r="M176" s="342"/>
      <c r="N176" s="343"/>
    </row>
  </sheetData>
  <sheetProtection algorithmName="SHA-512" hashValue="41SI9QfyGZz/L/7Wv+GUVMkK98ZQLtJsF9rABAsW56NYLFQBj0bFMWUe/ZPq5epO2xp5XvBTpm50BcIy4oT+YA==" saltValue="zjvFZXx/zyLTiHRlfw4Z4Q==" spinCount="100000" sheet="1" objects="1" scenarios="1"/>
  <pageMargins left="0.7" right="0.7" top="0.75" bottom="0.75" header="0.3" footer="0.3"/>
  <pageSetup paperSize="9" scale="2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79998168889431442"/>
  </sheetPr>
  <dimension ref="B2:AV59"/>
  <sheetViews>
    <sheetView showGridLines="0" zoomScale="115" zoomScaleNormal="115" workbookViewId="0">
      <pane xSplit="4" ySplit="3" topLeftCell="J16" activePane="bottomRight" state="frozen"/>
      <selection pane="topRight" activeCell="E1" sqref="E1"/>
      <selection pane="bottomLeft" activeCell="A4" sqref="A4"/>
      <selection pane="bottomRight" activeCell="AV26" sqref="AV26"/>
    </sheetView>
  </sheetViews>
  <sheetFormatPr defaultRowHeight="12" outlineLevelCol="1" x14ac:dyDescent="0.25"/>
  <cols>
    <col min="1" max="1" width="2.85546875" style="530" customWidth="1"/>
    <col min="2" max="2" width="14.28515625" style="566" customWidth="1"/>
    <col min="3" max="3" width="27.28515625" style="530" bestFit="1" customWidth="1"/>
    <col min="4" max="4" width="2.5703125" style="530" customWidth="1"/>
    <col min="5" max="5" width="14.140625" style="566" hidden="1" customWidth="1" outlineLevel="1"/>
    <col min="6" max="6" width="12.5703125" style="530" hidden="1" customWidth="1" outlineLevel="1"/>
    <col min="7" max="7" width="12.42578125" style="530" hidden="1" customWidth="1" outlineLevel="1"/>
    <col min="8" max="8" width="19.85546875" style="530" hidden="1" customWidth="1" outlineLevel="1"/>
    <col min="9" max="9" width="2.5703125" style="530" hidden="1" customWidth="1" outlineLevel="1"/>
    <col min="10" max="10" width="14.140625" style="566" customWidth="1" collapsed="1"/>
    <col min="11" max="11" width="12.5703125" style="530" customWidth="1"/>
    <col min="12" max="12" width="12.42578125" style="530" bestFit="1" customWidth="1"/>
    <col min="13" max="13" width="19.85546875" style="530" bestFit="1" customWidth="1"/>
    <col min="14" max="14" width="2.5703125" style="530" customWidth="1"/>
    <col min="15" max="15" width="14.140625" style="566" customWidth="1"/>
    <col min="16" max="16" width="12.5703125" style="530" customWidth="1"/>
    <col min="17" max="17" width="12.42578125" style="530" bestFit="1" customWidth="1"/>
    <col min="18" max="18" width="19.85546875" style="530" bestFit="1" customWidth="1"/>
    <col min="19" max="19" width="2.5703125" style="530" customWidth="1"/>
    <col min="20" max="20" width="14.140625" style="566" customWidth="1"/>
    <col min="21" max="21" width="12.5703125" style="530" customWidth="1"/>
    <col min="22" max="22" width="12.42578125" style="530" bestFit="1" customWidth="1"/>
    <col min="23" max="23" width="19.85546875" style="530" bestFit="1" customWidth="1"/>
    <col min="24" max="24" width="2.5703125" style="530" customWidth="1"/>
    <col min="25" max="25" width="14.140625" style="566" customWidth="1"/>
    <col min="26" max="26" width="12.5703125" style="530" customWidth="1"/>
    <col min="27" max="27" width="12.42578125" style="530" bestFit="1" customWidth="1"/>
    <col min="28" max="28" width="19.85546875" style="530" bestFit="1" customWidth="1"/>
    <col min="29" max="29" width="2.5703125" style="530" customWidth="1"/>
    <col min="30" max="30" width="14.140625" style="566" customWidth="1"/>
    <col min="31" max="31" width="12.5703125" style="530" customWidth="1"/>
    <col min="32" max="32" width="12.42578125" style="530" bestFit="1" customWidth="1"/>
    <col min="33" max="33" width="19.85546875" style="530" bestFit="1" customWidth="1"/>
    <col min="34" max="34" width="2.5703125" style="530" customWidth="1"/>
    <col min="35" max="35" width="14.140625" style="566" customWidth="1"/>
    <col min="36" max="36" width="12.5703125" style="530" customWidth="1"/>
    <col min="37" max="37" width="12.42578125" style="530" bestFit="1" customWidth="1"/>
    <col min="38" max="38" width="19.85546875" style="530" bestFit="1" customWidth="1"/>
    <col min="39" max="39" width="2.5703125" style="530" customWidth="1"/>
    <col min="40" max="40" width="14.140625" style="566" customWidth="1"/>
    <col min="41" max="41" width="12.5703125" style="530" customWidth="1"/>
    <col min="42" max="42" width="12.42578125" style="530" bestFit="1" customWidth="1"/>
    <col min="43" max="43" width="19.85546875" style="530" bestFit="1" customWidth="1"/>
    <col min="44" max="44" width="2.5703125" style="530" customWidth="1"/>
    <col min="45" max="45" width="14.140625" style="566" customWidth="1"/>
    <col min="46" max="46" width="12.5703125" style="530" customWidth="1"/>
    <col min="47" max="47" width="12.42578125" style="530" bestFit="1" customWidth="1"/>
    <col min="48" max="48" width="19.85546875" style="530" bestFit="1" customWidth="1"/>
    <col min="49" max="256" width="9.140625" style="530"/>
    <col min="257" max="257" width="5" style="530" customWidth="1"/>
    <col min="258" max="258" width="14.28515625" style="530" customWidth="1"/>
    <col min="259" max="259" width="20" style="530" customWidth="1"/>
    <col min="260" max="260" width="10.85546875" style="530" customWidth="1"/>
    <col min="261" max="261" width="12.5703125" style="530" customWidth="1"/>
    <col min="262" max="262" width="12.42578125" style="530" bestFit="1" customWidth="1"/>
    <col min="263" max="263" width="19.85546875" style="530" bestFit="1" customWidth="1"/>
    <col min="264" max="264" width="9.140625" style="530"/>
    <col min="265" max="265" width="10.85546875" style="530" bestFit="1" customWidth="1"/>
    <col min="266" max="512" width="9.140625" style="530"/>
    <col min="513" max="513" width="5" style="530" customWidth="1"/>
    <col min="514" max="514" width="14.28515625" style="530" customWidth="1"/>
    <col min="515" max="515" width="20" style="530" customWidth="1"/>
    <col min="516" max="516" width="10.85546875" style="530" customWidth="1"/>
    <col min="517" max="517" width="12.5703125" style="530" customWidth="1"/>
    <col min="518" max="518" width="12.42578125" style="530" bestFit="1" customWidth="1"/>
    <col min="519" max="519" width="19.85546875" style="530" bestFit="1" customWidth="1"/>
    <col min="520" max="520" width="9.140625" style="530"/>
    <col min="521" max="521" width="10.85546875" style="530" bestFit="1" customWidth="1"/>
    <col min="522" max="768" width="9.140625" style="530"/>
    <col min="769" max="769" width="5" style="530" customWidth="1"/>
    <col min="770" max="770" width="14.28515625" style="530" customWidth="1"/>
    <col min="771" max="771" width="20" style="530" customWidth="1"/>
    <col min="772" max="772" width="10.85546875" style="530" customWidth="1"/>
    <col min="773" max="773" width="12.5703125" style="530" customWidth="1"/>
    <col min="774" max="774" width="12.42578125" style="530" bestFit="1" customWidth="1"/>
    <col min="775" max="775" width="19.85546875" style="530" bestFit="1" customWidth="1"/>
    <col min="776" max="776" width="9.140625" style="530"/>
    <col min="777" max="777" width="10.85546875" style="530" bestFit="1" customWidth="1"/>
    <col min="778" max="1024" width="9.140625" style="530"/>
    <col min="1025" max="1025" width="5" style="530" customWidth="1"/>
    <col min="1026" max="1026" width="14.28515625" style="530" customWidth="1"/>
    <col min="1027" max="1027" width="20" style="530" customWidth="1"/>
    <col min="1028" max="1028" width="10.85546875" style="530" customWidth="1"/>
    <col min="1029" max="1029" width="12.5703125" style="530" customWidth="1"/>
    <col min="1030" max="1030" width="12.42578125" style="530" bestFit="1" customWidth="1"/>
    <col min="1031" max="1031" width="19.85546875" style="530" bestFit="1" customWidth="1"/>
    <col min="1032" max="1032" width="9.140625" style="530"/>
    <col min="1033" max="1033" width="10.85546875" style="530" bestFit="1" customWidth="1"/>
    <col min="1034" max="1280" width="9.140625" style="530"/>
    <col min="1281" max="1281" width="5" style="530" customWidth="1"/>
    <col min="1282" max="1282" width="14.28515625" style="530" customWidth="1"/>
    <col min="1283" max="1283" width="20" style="530" customWidth="1"/>
    <col min="1284" max="1284" width="10.85546875" style="530" customWidth="1"/>
    <col min="1285" max="1285" width="12.5703125" style="530" customWidth="1"/>
    <col min="1286" max="1286" width="12.42578125" style="530" bestFit="1" customWidth="1"/>
    <col min="1287" max="1287" width="19.85546875" style="530" bestFit="1" customWidth="1"/>
    <col min="1288" max="1288" width="9.140625" style="530"/>
    <col min="1289" max="1289" width="10.85546875" style="530" bestFit="1" customWidth="1"/>
    <col min="1290" max="1536" width="9.140625" style="530"/>
    <col min="1537" max="1537" width="5" style="530" customWidth="1"/>
    <col min="1538" max="1538" width="14.28515625" style="530" customWidth="1"/>
    <col min="1539" max="1539" width="20" style="530" customWidth="1"/>
    <col min="1540" max="1540" width="10.85546875" style="530" customWidth="1"/>
    <col min="1541" max="1541" width="12.5703125" style="530" customWidth="1"/>
    <col min="1542" max="1542" width="12.42578125" style="530" bestFit="1" customWidth="1"/>
    <col min="1543" max="1543" width="19.85546875" style="530" bestFit="1" customWidth="1"/>
    <col min="1544" max="1544" width="9.140625" style="530"/>
    <col min="1545" max="1545" width="10.85546875" style="530" bestFit="1" customWidth="1"/>
    <col min="1546" max="1792" width="9.140625" style="530"/>
    <col min="1793" max="1793" width="5" style="530" customWidth="1"/>
    <col min="1794" max="1794" width="14.28515625" style="530" customWidth="1"/>
    <col min="1795" max="1795" width="20" style="530" customWidth="1"/>
    <col min="1796" max="1796" width="10.85546875" style="530" customWidth="1"/>
    <col min="1797" max="1797" width="12.5703125" style="530" customWidth="1"/>
    <col min="1798" max="1798" width="12.42578125" style="530" bestFit="1" customWidth="1"/>
    <col min="1799" max="1799" width="19.85546875" style="530" bestFit="1" customWidth="1"/>
    <col min="1800" max="1800" width="9.140625" style="530"/>
    <col min="1801" max="1801" width="10.85546875" style="530" bestFit="1" customWidth="1"/>
    <col min="1802" max="2048" width="9.140625" style="530"/>
    <col min="2049" max="2049" width="5" style="530" customWidth="1"/>
    <col min="2050" max="2050" width="14.28515625" style="530" customWidth="1"/>
    <col min="2051" max="2051" width="20" style="530" customWidth="1"/>
    <col min="2052" max="2052" width="10.85546875" style="530" customWidth="1"/>
    <col min="2053" max="2053" width="12.5703125" style="530" customWidth="1"/>
    <col min="2054" max="2054" width="12.42578125" style="530" bestFit="1" customWidth="1"/>
    <col min="2055" max="2055" width="19.85546875" style="530" bestFit="1" customWidth="1"/>
    <col min="2056" max="2056" width="9.140625" style="530"/>
    <col min="2057" max="2057" width="10.85546875" style="530" bestFit="1" customWidth="1"/>
    <col min="2058" max="2304" width="9.140625" style="530"/>
    <col min="2305" max="2305" width="5" style="530" customWidth="1"/>
    <col min="2306" max="2306" width="14.28515625" style="530" customWidth="1"/>
    <col min="2307" max="2307" width="20" style="530" customWidth="1"/>
    <col min="2308" max="2308" width="10.85546875" style="530" customWidth="1"/>
    <col min="2309" max="2309" width="12.5703125" style="530" customWidth="1"/>
    <col min="2310" max="2310" width="12.42578125" style="530" bestFit="1" customWidth="1"/>
    <col min="2311" max="2311" width="19.85546875" style="530" bestFit="1" customWidth="1"/>
    <col min="2312" max="2312" width="9.140625" style="530"/>
    <col min="2313" max="2313" width="10.85546875" style="530" bestFit="1" customWidth="1"/>
    <col min="2314" max="2560" width="9.140625" style="530"/>
    <col min="2561" max="2561" width="5" style="530" customWidth="1"/>
    <col min="2562" max="2562" width="14.28515625" style="530" customWidth="1"/>
    <col min="2563" max="2563" width="20" style="530" customWidth="1"/>
    <col min="2564" max="2564" width="10.85546875" style="530" customWidth="1"/>
    <col min="2565" max="2565" width="12.5703125" style="530" customWidth="1"/>
    <col min="2566" max="2566" width="12.42578125" style="530" bestFit="1" customWidth="1"/>
    <col min="2567" max="2567" width="19.85546875" style="530" bestFit="1" customWidth="1"/>
    <col min="2568" max="2568" width="9.140625" style="530"/>
    <col min="2569" max="2569" width="10.85546875" style="530" bestFit="1" customWidth="1"/>
    <col min="2570" max="2816" width="9.140625" style="530"/>
    <col min="2817" max="2817" width="5" style="530" customWidth="1"/>
    <col min="2818" max="2818" width="14.28515625" style="530" customWidth="1"/>
    <col min="2819" max="2819" width="20" style="530" customWidth="1"/>
    <col min="2820" max="2820" width="10.85546875" style="530" customWidth="1"/>
    <col min="2821" max="2821" width="12.5703125" style="530" customWidth="1"/>
    <col min="2822" max="2822" width="12.42578125" style="530" bestFit="1" customWidth="1"/>
    <col min="2823" max="2823" width="19.85546875" style="530" bestFit="1" customWidth="1"/>
    <col min="2824" max="2824" width="9.140625" style="530"/>
    <col min="2825" max="2825" width="10.85546875" style="530" bestFit="1" customWidth="1"/>
    <col min="2826" max="3072" width="9.140625" style="530"/>
    <col min="3073" max="3073" width="5" style="530" customWidth="1"/>
    <col min="3074" max="3074" width="14.28515625" style="530" customWidth="1"/>
    <col min="3075" max="3075" width="20" style="530" customWidth="1"/>
    <col min="3076" max="3076" width="10.85546875" style="530" customWidth="1"/>
    <col min="3077" max="3077" width="12.5703125" style="530" customWidth="1"/>
    <col min="3078" max="3078" width="12.42578125" style="530" bestFit="1" customWidth="1"/>
    <col min="3079" max="3079" width="19.85546875" style="530" bestFit="1" customWidth="1"/>
    <col min="3080" max="3080" width="9.140625" style="530"/>
    <col min="3081" max="3081" width="10.85546875" style="530" bestFit="1" customWidth="1"/>
    <col min="3082" max="3328" width="9.140625" style="530"/>
    <col min="3329" max="3329" width="5" style="530" customWidth="1"/>
    <col min="3330" max="3330" width="14.28515625" style="530" customWidth="1"/>
    <col min="3331" max="3331" width="20" style="530" customWidth="1"/>
    <col min="3332" max="3332" width="10.85546875" style="530" customWidth="1"/>
    <col min="3333" max="3333" width="12.5703125" style="530" customWidth="1"/>
    <col min="3334" max="3334" width="12.42578125" style="530" bestFit="1" customWidth="1"/>
    <col min="3335" max="3335" width="19.85546875" style="530" bestFit="1" customWidth="1"/>
    <col min="3336" max="3336" width="9.140625" style="530"/>
    <col min="3337" max="3337" width="10.85546875" style="530" bestFit="1" customWidth="1"/>
    <col min="3338" max="3584" width="9.140625" style="530"/>
    <col min="3585" max="3585" width="5" style="530" customWidth="1"/>
    <col min="3586" max="3586" width="14.28515625" style="530" customWidth="1"/>
    <col min="3587" max="3587" width="20" style="530" customWidth="1"/>
    <col min="3588" max="3588" width="10.85546875" style="530" customWidth="1"/>
    <col min="3589" max="3589" width="12.5703125" style="530" customWidth="1"/>
    <col min="3590" max="3590" width="12.42578125" style="530" bestFit="1" customWidth="1"/>
    <col min="3591" max="3591" width="19.85546875" style="530" bestFit="1" customWidth="1"/>
    <col min="3592" max="3592" width="9.140625" style="530"/>
    <col min="3593" max="3593" width="10.85546875" style="530" bestFit="1" customWidth="1"/>
    <col min="3594" max="3840" width="9.140625" style="530"/>
    <col min="3841" max="3841" width="5" style="530" customWidth="1"/>
    <col min="3842" max="3842" width="14.28515625" style="530" customWidth="1"/>
    <col min="3843" max="3843" width="20" style="530" customWidth="1"/>
    <col min="3844" max="3844" width="10.85546875" style="530" customWidth="1"/>
    <col min="3845" max="3845" width="12.5703125" style="530" customWidth="1"/>
    <col min="3846" max="3846" width="12.42578125" style="530" bestFit="1" customWidth="1"/>
    <col min="3847" max="3847" width="19.85546875" style="530" bestFit="1" customWidth="1"/>
    <col min="3848" max="3848" width="9.140625" style="530"/>
    <col min="3849" max="3849" width="10.85546875" style="530" bestFit="1" customWidth="1"/>
    <col min="3850" max="4096" width="9.140625" style="530"/>
    <col min="4097" max="4097" width="5" style="530" customWidth="1"/>
    <col min="4098" max="4098" width="14.28515625" style="530" customWidth="1"/>
    <col min="4099" max="4099" width="20" style="530" customWidth="1"/>
    <col min="4100" max="4100" width="10.85546875" style="530" customWidth="1"/>
    <col min="4101" max="4101" width="12.5703125" style="530" customWidth="1"/>
    <col min="4102" max="4102" width="12.42578125" style="530" bestFit="1" customWidth="1"/>
    <col min="4103" max="4103" width="19.85546875" style="530" bestFit="1" customWidth="1"/>
    <col min="4104" max="4104" width="9.140625" style="530"/>
    <col min="4105" max="4105" width="10.85546875" style="530" bestFit="1" customWidth="1"/>
    <col min="4106" max="4352" width="9.140625" style="530"/>
    <col min="4353" max="4353" width="5" style="530" customWidth="1"/>
    <col min="4354" max="4354" width="14.28515625" style="530" customWidth="1"/>
    <col min="4355" max="4355" width="20" style="530" customWidth="1"/>
    <col min="4356" max="4356" width="10.85546875" style="530" customWidth="1"/>
    <col min="4357" max="4357" width="12.5703125" style="530" customWidth="1"/>
    <col min="4358" max="4358" width="12.42578125" style="530" bestFit="1" customWidth="1"/>
    <col min="4359" max="4359" width="19.85546875" style="530" bestFit="1" customWidth="1"/>
    <col min="4360" max="4360" width="9.140625" style="530"/>
    <col min="4361" max="4361" width="10.85546875" style="530" bestFit="1" customWidth="1"/>
    <col min="4362" max="4608" width="9.140625" style="530"/>
    <col min="4609" max="4609" width="5" style="530" customWidth="1"/>
    <col min="4610" max="4610" width="14.28515625" style="530" customWidth="1"/>
    <col min="4611" max="4611" width="20" style="530" customWidth="1"/>
    <col min="4612" max="4612" width="10.85546875" style="530" customWidth="1"/>
    <col min="4613" max="4613" width="12.5703125" style="530" customWidth="1"/>
    <col min="4614" max="4614" width="12.42578125" style="530" bestFit="1" customWidth="1"/>
    <col min="4615" max="4615" width="19.85546875" style="530" bestFit="1" customWidth="1"/>
    <col min="4616" max="4616" width="9.140625" style="530"/>
    <col min="4617" max="4617" width="10.85546875" style="530" bestFit="1" customWidth="1"/>
    <col min="4618" max="4864" width="9.140625" style="530"/>
    <col min="4865" max="4865" width="5" style="530" customWidth="1"/>
    <col min="4866" max="4866" width="14.28515625" style="530" customWidth="1"/>
    <col min="4867" max="4867" width="20" style="530" customWidth="1"/>
    <col min="4868" max="4868" width="10.85546875" style="530" customWidth="1"/>
    <col min="4869" max="4869" width="12.5703125" style="530" customWidth="1"/>
    <col min="4870" max="4870" width="12.42578125" style="530" bestFit="1" customWidth="1"/>
    <col min="4871" max="4871" width="19.85546875" style="530" bestFit="1" customWidth="1"/>
    <col min="4872" max="4872" width="9.140625" style="530"/>
    <col min="4873" max="4873" width="10.85546875" style="530" bestFit="1" customWidth="1"/>
    <col min="4874" max="5120" width="9.140625" style="530"/>
    <col min="5121" max="5121" width="5" style="530" customWidth="1"/>
    <col min="5122" max="5122" width="14.28515625" style="530" customWidth="1"/>
    <col min="5123" max="5123" width="20" style="530" customWidth="1"/>
    <col min="5124" max="5124" width="10.85546875" style="530" customWidth="1"/>
    <col min="5125" max="5125" width="12.5703125" style="530" customWidth="1"/>
    <col min="5126" max="5126" width="12.42578125" style="530" bestFit="1" customWidth="1"/>
    <col min="5127" max="5127" width="19.85546875" style="530" bestFit="1" customWidth="1"/>
    <col min="5128" max="5128" width="9.140625" style="530"/>
    <col min="5129" max="5129" width="10.85546875" style="530" bestFit="1" customWidth="1"/>
    <col min="5130" max="5376" width="9.140625" style="530"/>
    <col min="5377" max="5377" width="5" style="530" customWidth="1"/>
    <col min="5378" max="5378" width="14.28515625" style="530" customWidth="1"/>
    <col min="5379" max="5379" width="20" style="530" customWidth="1"/>
    <col min="5380" max="5380" width="10.85546875" style="530" customWidth="1"/>
    <col min="5381" max="5381" width="12.5703125" style="530" customWidth="1"/>
    <col min="5382" max="5382" width="12.42578125" style="530" bestFit="1" customWidth="1"/>
    <col min="5383" max="5383" width="19.85546875" style="530" bestFit="1" customWidth="1"/>
    <col min="5384" max="5384" width="9.140625" style="530"/>
    <col min="5385" max="5385" width="10.85546875" style="530" bestFit="1" customWidth="1"/>
    <col min="5386" max="5632" width="9.140625" style="530"/>
    <col min="5633" max="5633" width="5" style="530" customWidth="1"/>
    <col min="5634" max="5634" width="14.28515625" style="530" customWidth="1"/>
    <col min="5635" max="5635" width="20" style="530" customWidth="1"/>
    <col min="5636" max="5636" width="10.85546875" style="530" customWidth="1"/>
    <col min="5637" max="5637" width="12.5703125" style="530" customWidth="1"/>
    <col min="5638" max="5638" width="12.42578125" style="530" bestFit="1" customWidth="1"/>
    <col min="5639" max="5639" width="19.85546875" style="530" bestFit="1" customWidth="1"/>
    <col min="5640" max="5640" width="9.140625" style="530"/>
    <col min="5641" max="5641" width="10.85546875" style="530" bestFit="1" customWidth="1"/>
    <col min="5642" max="5888" width="9.140625" style="530"/>
    <col min="5889" max="5889" width="5" style="530" customWidth="1"/>
    <col min="5890" max="5890" width="14.28515625" style="530" customWidth="1"/>
    <col min="5891" max="5891" width="20" style="530" customWidth="1"/>
    <col min="5892" max="5892" width="10.85546875" style="530" customWidth="1"/>
    <col min="5893" max="5893" width="12.5703125" style="530" customWidth="1"/>
    <col min="5894" max="5894" width="12.42578125" style="530" bestFit="1" customWidth="1"/>
    <col min="5895" max="5895" width="19.85546875" style="530" bestFit="1" customWidth="1"/>
    <col min="5896" max="5896" width="9.140625" style="530"/>
    <col min="5897" max="5897" width="10.85546875" style="530" bestFit="1" customWidth="1"/>
    <col min="5898" max="6144" width="9.140625" style="530"/>
    <col min="6145" max="6145" width="5" style="530" customWidth="1"/>
    <col min="6146" max="6146" width="14.28515625" style="530" customWidth="1"/>
    <col min="6147" max="6147" width="20" style="530" customWidth="1"/>
    <col min="6148" max="6148" width="10.85546875" style="530" customWidth="1"/>
    <col min="6149" max="6149" width="12.5703125" style="530" customWidth="1"/>
    <col min="6150" max="6150" width="12.42578125" style="530" bestFit="1" customWidth="1"/>
    <col min="6151" max="6151" width="19.85546875" style="530" bestFit="1" customWidth="1"/>
    <col min="6152" max="6152" width="9.140625" style="530"/>
    <col min="6153" max="6153" width="10.85546875" style="530" bestFit="1" customWidth="1"/>
    <col min="6154" max="6400" width="9.140625" style="530"/>
    <col min="6401" max="6401" width="5" style="530" customWidth="1"/>
    <col min="6402" max="6402" width="14.28515625" style="530" customWidth="1"/>
    <col min="6403" max="6403" width="20" style="530" customWidth="1"/>
    <col min="6404" max="6404" width="10.85546875" style="530" customWidth="1"/>
    <col min="6405" max="6405" width="12.5703125" style="530" customWidth="1"/>
    <col min="6406" max="6406" width="12.42578125" style="530" bestFit="1" customWidth="1"/>
    <col min="6407" max="6407" width="19.85546875" style="530" bestFit="1" customWidth="1"/>
    <col min="6408" max="6408" width="9.140625" style="530"/>
    <col min="6409" max="6409" width="10.85546875" style="530" bestFit="1" customWidth="1"/>
    <col min="6410" max="6656" width="9.140625" style="530"/>
    <col min="6657" max="6657" width="5" style="530" customWidth="1"/>
    <col min="6658" max="6658" width="14.28515625" style="530" customWidth="1"/>
    <col min="6659" max="6659" width="20" style="530" customWidth="1"/>
    <col min="6660" max="6660" width="10.85546875" style="530" customWidth="1"/>
    <col min="6661" max="6661" width="12.5703125" style="530" customWidth="1"/>
    <col min="6662" max="6662" width="12.42578125" style="530" bestFit="1" customWidth="1"/>
    <col min="6663" max="6663" width="19.85546875" style="530" bestFit="1" customWidth="1"/>
    <col min="6664" max="6664" width="9.140625" style="530"/>
    <col min="6665" max="6665" width="10.85546875" style="530" bestFit="1" customWidth="1"/>
    <col min="6666" max="6912" width="9.140625" style="530"/>
    <col min="6913" max="6913" width="5" style="530" customWidth="1"/>
    <col min="6914" max="6914" width="14.28515625" style="530" customWidth="1"/>
    <col min="6915" max="6915" width="20" style="530" customWidth="1"/>
    <col min="6916" max="6916" width="10.85546875" style="530" customWidth="1"/>
    <col min="6917" max="6917" width="12.5703125" style="530" customWidth="1"/>
    <col min="6918" max="6918" width="12.42578125" style="530" bestFit="1" customWidth="1"/>
    <col min="6919" max="6919" width="19.85546875" style="530" bestFit="1" customWidth="1"/>
    <col min="6920" max="6920" width="9.140625" style="530"/>
    <col min="6921" max="6921" width="10.85546875" style="530" bestFit="1" customWidth="1"/>
    <col min="6922" max="7168" width="9.140625" style="530"/>
    <col min="7169" max="7169" width="5" style="530" customWidth="1"/>
    <col min="7170" max="7170" width="14.28515625" style="530" customWidth="1"/>
    <col min="7171" max="7171" width="20" style="530" customWidth="1"/>
    <col min="7172" max="7172" width="10.85546875" style="530" customWidth="1"/>
    <col min="7173" max="7173" width="12.5703125" style="530" customWidth="1"/>
    <col min="7174" max="7174" width="12.42578125" style="530" bestFit="1" customWidth="1"/>
    <col min="7175" max="7175" width="19.85546875" style="530" bestFit="1" customWidth="1"/>
    <col min="7176" max="7176" width="9.140625" style="530"/>
    <col min="7177" max="7177" width="10.85546875" style="530" bestFit="1" customWidth="1"/>
    <col min="7178" max="7424" width="9.140625" style="530"/>
    <col min="7425" max="7425" width="5" style="530" customWidth="1"/>
    <col min="7426" max="7426" width="14.28515625" style="530" customWidth="1"/>
    <col min="7427" max="7427" width="20" style="530" customWidth="1"/>
    <col min="7428" max="7428" width="10.85546875" style="530" customWidth="1"/>
    <col min="7429" max="7429" width="12.5703125" style="530" customWidth="1"/>
    <col min="7430" max="7430" width="12.42578125" style="530" bestFit="1" customWidth="1"/>
    <col min="7431" max="7431" width="19.85546875" style="530" bestFit="1" customWidth="1"/>
    <col min="7432" max="7432" width="9.140625" style="530"/>
    <col min="7433" max="7433" width="10.85546875" style="530" bestFit="1" customWidth="1"/>
    <col min="7434" max="7680" width="9.140625" style="530"/>
    <col min="7681" max="7681" width="5" style="530" customWidth="1"/>
    <col min="7682" max="7682" width="14.28515625" style="530" customWidth="1"/>
    <col min="7683" max="7683" width="20" style="530" customWidth="1"/>
    <col min="7684" max="7684" width="10.85546875" style="530" customWidth="1"/>
    <col min="7685" max="7685" width="12.5703125" style="530" customWidth="1"/>
    <col min="7686" max="7686" width="12.42578125" style="530" bestFit="1" customWidth="1"/>
    <col min="7687" max="7687" width="19.85546875" style="530" bestFit="1" customWidth="1"/>
    <col min="7688" max="7688" width="9.140625" style="530"/>
    <col min="7689" max="7689" width="10.85546875" style="530" bestFit="1" customWidth="1"/>
    <col min="7690" max="7936" width="9.140625" style="530"/>
    <col min="7937" max="7937" width="5" style="530" customWidth="1"/>
    <col min="7938" max="7938" width="14.28515625" style="530" customWidth="1"/>
    <col min="7939" max="7939" width="20" style="530" customWidth="1"/>
    <col min="7940" max="7940" width="10.85546875" style="530" customWidth="1"/>
    <col min="7941" max="7941" width="12.5703125" style="530" customWidth="1"/>
    <col min="7942" max="7942" width="12.42578125" style="530" bestFit="1" customWidth="1"/>
    <col min="7943" max="7943" width="19.85546875" style="530" bestFit="1" customWidth="1"/>
    <col min="7944" max="7944" width="9.140625" style="530"/>
    <col min="7945" max="7945" width="10.85546875" style="530" bestFit="1" customWidth="1"/>
    <col min="7946" max="8192" width="9.140625" style="530"/>
    <col min="8193" max="8193" width="5" style="530" customWidth="1"/>
    <col min="8194" max="8194" width="14.28515625" style="530" customWidth="1"/>
    <col min="8195" max="8195" width="20" style="530" customWidth="1"/>
    <col min="8196" max="8196" width="10.85546875" style="530" customWidth="1"/>
    <col min="8197" max="8197" width="12.5703125" style="530" customWidth="1"/>
    <col min="8198" max="8198" width="12.42578125" style="530" bestFit="1" customWidth="1"/>
    <col min="8199" max="8199" width="19.85546875" style="530" bestFit="1" customWidth="1"/>
    <col min="8200" max="8200" width="9.140625" style="530"/>
    <col min="8201" max="8201" width="10.85546875" style="530" bestFit="1" customWidth="1"/>
    <col min="8202" max="8448" width="9.140625" style="530"/>
    <col min="8449" max="8449" width="5" style="530" customWidth="1"/>
    <col min="8450" max="8450" width="14.28515625" style="530" customWidth="1"/>
    <col min="8451" max="8451" width="20" style="530" customWidth="1"/>
    <col min="8452" max="8452" width="10.85546875" style="530" customWidth="1"/>
    <col min="8453" max="8453" width="12.5703125" style="530" customWidth="1"/>
    <col min="8454" max="8454" width="12.42578125" style="530" bestFit="1" customWidth="1"/>
    <col min="8455" max="8455" width="19.85546875" style="530" bestFit="1" customWidth="1"/>
    <col min="8456" max="8456" width="9.140625" style="530"/>
    <col min="8457" max="8457" width="10.85546875" style="530" bestFit="1" customWidth="1"/>
    <col min="8458" max="8704" width="9.140625" style="530"/>
    <col min="8705" max="8705" width="5" style="530" customWidth="1"/>
    <col min="8706" max="8706" width="14.28515625" style="530" customWidth="1"/>
    <col min="8707" max="8707" width="20" style="530" customWidth="1"/>
    <col min="8708" max="8708" width="10.85546875" style="530" customWidth="1"/>
    <col min="8709" max="8709" width="12.5703125" style="530" customWidth="1"/>
    <col min="8710" max="8710" width="12.42578125" style="530" bestFit="1" customWidth="1"/>
    <col min="8711" max="8711" width="19.85546875" style="530" bestFit="1" customWidth="1"/>
    <col min="8712" max="8712" width="9.140625" style="530"/>
    <col min="8713" max="8713" width="10.85546875" style="530" bestFit="1" customWidth="1"/>
    <col min="8714" max="8960" width="9.140625" style="530"/>
    <col min="8961" max="8961" width="5" style="530" customWidth="1"/>
    <col min="8962" max="8962" width="14.28515625" style="530" customWidth="1"/>
    <col min="8963" max="8963" width="20" style="530" customWidth="1"/>
    <col min="8964" max="8964" width="10.85546875" style="530" customWidth="1"/>
    <col min="8965" max="8965" width="12.5703125" style="530" customWidth="1"/>
    <col min="8966" max="8966" width="12.42578125" style="530" bestFit="1" customWidth="1"/>
    <col min="8967" max="8967" width="19.85546875" style="530" bestFit="1" customWidth="1"/>
    <col min="8968" max="8968" width="9.140625" style="530"/>
    <col min="8969" max="8969" width="10.85546875" style="530" bestFit="1" customWidth="1"/>
    <col min="8970" max="9216" width="9.140625" style="530"/>
    <col min="9217" max="9217" width="5" style="530" customWidth="1"/>
    <col min="9218" max="9218" width="14.28515625" style="530" customWidth="1"/>
    <col min="9219" max="9219" width="20" style="530" customWidth="1"/>
    <col min="9220" max="9220" width="10.85546875" style="530" customWidth="1"/>
    <col min="9221" max="9221" width="12.5703125" style="530" customWidth="1"/>
    <col min="9222" max="9222" width="12.42578125" style="530" bestFit="1" customWidth="1"/>
    <col min="9223" max="9223" width="19.85546875" style="530" bestFit="1" customWidth="1"/>
    <col min="9224" max="9224" width="9.140625" style="530"/>
    <col min="9225" max="9225" width="10.85546875" style="530" bestFit="1" customWidth="1"/>
    <col min="9226" max="9472" width="9.140625" style="530"/>
    <col min="9473" max="9473" width="5" style="530" customWidth="1"/>
    <col min="9474" max="9474" width="14.28515625" style="530" customWidth="1"/>
    <col min="9475" max="9475" width="20" style="530" customWidth="1"/>
    <col min="9476" max="9476" width="10.85546875" style="530" customWidth="1"/>
    <col min="9477" max="9477" width="12.5703125" style="530" customWidth="1"/>
    <col min="9478" max="9478" width="12.42578125" style="530" bestFit="1" customWidth="1"/>
    <col min="9479" max="9479" width="19.85546875" style="530" bestFit="1" customWidth="1"/>
    <col min="9480" max="9480" width="9.140625" style="530"/>
    <col min="9481" max="9481" width="10.85546875" style="530" bestFit="1" customWidth="1"/>
    <col min="9482" max="9728" width="9.140625" style="530"/>
    <col min="9729" max="9729" width="5" style="530" customWidth="1"/>
    <col min="9730" max="9730" width="14.28515625" style="530" customWidth="1"/>
    <col min="9731" max="9731" width="20" style="530" customWidth="1"/>
    <col min="9732" max="9732" width="10.85546875" style="530" customWidth="1"/>
    <col min="9733" max="9733" width="12.5703125" style="530" customWidth="1"/>
    <col min="9734" max="9734" width="12.42578125" style="530" bestFit="1" customWidth="1"/>
    <col min="9735" max="9735" width="19.85546875" style="530" bestFit="1" customWidth="1"/>
    <col min="9736" max="9736" width="9.140625" style="530"/>
    <col min="9737" max="9737" width="10.85546875" style="530" bestFit="1" customWidth="1"/>
    <col min="9738" max="9984" width="9.140625" style="530"/>
    <col min="9985" max="9985" width="5" style="530" customWidth="1"/>
    <col min="9986" max="9986" width="14.28515625" style="530" customWidth="1"/>
    <col min="9987" max="9987" width="20" style="530" customWidth="1"/>
    <col min="9988" max="9988" width="10.85546875" style="530" customWidth="1"/>
    <col min="9989" max="9989" width="12.5703125" style="530" customWidth="1"/>
    <col min="9990" max="9990" width="12.42578125" style="530" bestFit="1" customWidth="1"/>
    <col min="9991" max="9991" width="19.85546875" style="530" bestFit="1" customWidth="1"/>
    <col min="9992" max="9992" width="9.140625" style="530"/>
    <col min="9993" max="9993" width="10.85546875" style="530" bestFit="1" customWidth="1"/>
    <col min="9994" max="10240" width="9.140625" style="530"/>
    <col min="10241" max="10241" width="5" style="530" customWidth="1"/>
    <col min="10242" max="10242" width="14.28515625" style="530" customWidth="1"/>
    <col min="10243" max="10243" width="20" style="530" customWidth="1"/>
    <col min="10244" max="10244" width="10.85546875" style="530" customWidth="1"/>
    <col min="10245" max="10245" width="12.5703125" style="530" customWidth="1"/>
    <col min="10246" max="10246" width="12.42578125" style="530" bestFit="1" customWidth="1"/>
    <col min="10247" max="10247" width="19.85546875" style="530" bestFit="1" customWidth="1"/>
    <col min="10248" max="10248" width="9.140625" style="530"/>
    <col min="10249" max="10249" width="10.85546875" style="530" bestFit="1" customWidth="1"/>
    <col min="10250" max="10496" width="9.140625" style="530"/>
    <col min="10497" max="10497" width="5" style="530" customWidth="1"/>
    <col min="10498" max="10498" width="14.28515625" style="530" customWidth="1"/>
    <col min="10499" max="10499" width="20" style="530" customWidth="1"/>
    <col min="10500" max="10500" width="10.85546875" style="530" customWidth="1"/>
    <col min="10501" max="10501" width="12.5703125" style="530" customWidth="1"/>
    <col min="10502" max="10502" width="12.42578125" style="530" bestFit="1" customWidth="1"/>
    <col min="10503" max="10503" width="19.85546875" style="530" bestFit="1" customWidth="1"/>
    <col min="10504" max="10504" width="9.140625" style="530"/>
    <col min="10505" max="10505" width="10.85546875" style="530" bestFit="1" customWidth="1"/>
    <col min="10506" max="10752" width="9.140625" style="530"/>
    <col min="10753" max="10753" width="5" style="530" customWidth="1"/>
    <col min="10754" max="10754" width="14.28515625" style="530" customWidth="1"/>
    <col min="10755" max="10755" width="20" style="530" customWidth="1"/>
    <col min="10756" max="10756" width="10.85546875" style="530" customWidth="1"/>
    <col min="10757" max="10757" width="12.5703125" style="530" customWidth="1"/>
    <col min="10758" max="10758" width="12.42578125" style="530" bestFit="1" customWidth="1"/>
    <col min="10759" max="10759" width="19.85546875" style="530" bestFit="1" customWidth="1"/>
    <col min="10760" max="10760" width="9.140625" style="530"/>
    <col min="10761" max="10761" width="10.85546875" style="530" bestFit="1" customWidth="1"/>
    <col min="10762" max="11008" width="9.140625" style="530"/>
    <col min="11009" max="11009" width="5" style="530" customWidth="1"/>
    <col min="11010" max="11010" width="14.28515625" style="530" customWidth="1"/>
    <col min="11011" max="11011" width="20" style="530" customWidth="1"/>
    <col min="11012" max="11012" width="10.85546875" style="530" customWidth="1"/>
    <col min="11013" max="11013" width="12.5703125" style="530" customWidth="1"/>
    <col min="11014" max="11014" width="12.42578125" style="530" bestFit="1" customWidth="1"/>
    <col min="11015" max="11015" width="19.85546875" style="530" bestFit="1" customWidth="1"/>
    <col min="11016" max="11016" width="9.140625" style="530"/>
    <col min="11017" max="11017" width="10.85546875" style="530" bestFit="1" customWidth="1"/>
    <col min="11018" max="11264" width="9.140625" style="530"/>
    <col min="11265" max="11265" width="5" style="530" customWidth="1"/>
    <col min="11266" max="11266" width="14.28515625" style="530" customWidth="1"/>
    <col min="11267" max="11267" width="20" style="530" customWidth="1"/>
    <col min="11268" max="11268" width="10.85546875" style="530" customWidth="1"/>
    <col min="11269" max="11269" width="12.5703125" style="530" customWidth="1"/>
    <col min="11270" max="11270" width="12.42578125" style="530" bestFit="1" customWidth="1"/>
    <col min="11271" max="11271" width="19.85546875" style="530" bestFit="1" customWidth="1"/>
    <col min="11272" max="11272" width="9.140625" style="530"/>
    <col min="11273" max="11273" width="10.85546875" style="530" bestFit="1" customWidth="1"/>
    <col min="11274" max="11520" width="9.140625" style="530"/>
    <col min="11521" max="11521" width="5" style="530" customWidth="1"/>
    <col min="11522" max="11522" width="14.28515625" style="530" customWidth="1"/>
    <col min="11523" max="11523" width="20" style="530" customWidth="1"/>
    <col min="11524" max="11524" width="10.85546875" style="530" customWidth="1"/>
    <col min="11525" max="11525" width="12.5703125" style="530" customWidth="1"/>
    <col min="11526" max="11526" width="12.42578125" style="530" bestFit="1" customWidth="1"/>
    <col min="11527" max="11527" width="19.85546875" style="530" bestFit="1" customWidth="1"/>
    <col min="11528" max="11528" width="9.140625" style="530"/>
    <col min="11529" max="11529" width="10.85546875" style="530" bestFit="1" customWidth="1"/>
    <col min="11530" max="11776" width="9.140625" style="530"/>
    <col min="11777" max="11777" width="5" style="530" customWidth="1"/>
    <col min="11778" max="11778" width="14.28515625" style="530" customWidth="1"/>
    <col min="11779" max="11779" width="20" style="530" customWidth="1"/>
    <col min="11780" max="11780" width="10.85546875" style="530" customWidth="1"/>
    <col min="11781" max="11781" width="12.5703125" style="530" customWidth="1"/>
    <col min="11782" max="11782" width="12.42578125" style="530" bestFit="1" customWidth="1"/>
    <col min="11783" max="11783" width="19.85546875" style="530" bestFit="1" customWidth="1"/>
    <col min="11784" max="11784" width="9.140625" style="530"/>
    <col min="11785" max="11785" width="10.85546875" style="530" bestFit="1" customWidth="1"/>
    <col min="11786" max="12032" width="9.140625" style="530"/>
    <col min="12033" max="12033" width="5" style="530" customWidth="1"/>
    <col min="12034" max="12034" width="14.28515625" style="530" customWidth="1"/>
    <col min="12035" max="12035" width="20" style="530" customWidth="1"/>
    <col min="12036" max="12036" width="10.85546875" style="530" customWidth="1"/>
    <col min="12037" max="12037" width="12.5703125" style="530" customWidth="1"/>
    <col min="12038" max="12038" width="12.42578125" style="530" bestFit="1" customWidth="1"/>
    <col min="12039" max="12039" width="19.85546875" style="530" bestFit="1" customWidth="1"/>
    <col min="12040" max="12040" width="9.140625" style="530"/>
    <col min="12041" max="12041" width="10.85546875" style="530" bestFit="1" customWidth="1"/>
    <col min="12042" max="12288" width="9.140625" style="530"/>
    <col min="12289" max="12289" width="5" style="530" customWidth="1"/>
    <col min="12290" max="12290" width="14.28515625" style="530" customWidth="1"/>
    <col min="12291" max="12291" width="20" style="530" customWidth="1"/>
    <col min="12292" max="12292" width="10.85546875" style="530" customWidth="1"/>
    <col min="12293" max="12293" width="12.5703125" style="530" customWidth="1"/>
    <col min="12294" max="12294" width="12.42578125" style="530" bestFit="1" customWidth="1"/>
    <col min="12295" max="12295" width="19.85546875" style="530" bestFit="1" customWidth="1"/>
    <col min="12296" max="12296" width="9.140625" style="530"/>
    <col min="12297" max="12297" width="10.85546875" style="530" bestFit="1" customWidth="1"/>
    <col min="12298" max="12544" width="9.140625" style="530"/>
    <col min="12545" max="12545" width="5" style="530" customWidth="1"/>
    <col min="12546" max="12546" width="14.28515625" style="530" customWidth="1"/>
    <col min="12547" max="12547" width="20" style="530" customWidth="1"/>
    <col min="12548" max="12548" width="10.85546875" style="530" customWidth="1"/>
    <col min="12549" max="12549" width="12.5703125" style="530" customWidth="1"/>
    <col min="12550" max="12550" width="12.42578125" style="530" bestFit="1" customWidth="1"/>
    <col min="12551" max="12551" width="19.85546875" style="530" bestFit="1" customWidth="1"/>
    <col min="12552" max="12552" width="9.140625" style="530"/>
    <col min="12553" max="12553" width="10.85546875" style="530" bestFit="1" customWidth="1"/>
    <col min="12554" max="12800" width="9.140625" style="530"/>
    <col min="12801" max="12801" width="5" style="530" customWidth="1"/>
    <col min="12802" max="12802" width="14.28515625" style="530" customWidth="1"/>
    <col min="12803" max="12803" width="20" style="530" customWidth="1"/>
    <col min="12804" max="12804" width="10.85546875" style="530" customWidth="1"/>
    <col min="12805" max="12805" width="12.5703125" style="530" customWidth="1"/>
    <col min="12806" max="12806" width="12.42578125" style="530" bestFit="1" customWidth="1"/>
    <col min="12807" max="12807" width="19.85546875" style="530" bestFit="1" customWidth="1"/>
    <col min="12808" max="12808" width="9.140625" style="530"/>
    <col min="12809" max="12809" width="10.85546875" style="530" bestFit="1" customWidth="1"/>
    <col min="12810" max="13056" width="9.140625" style="530"/>
    <col min="13057" max="13057" width="5" style="530" customWidth="1"/>
    <col min="13058" max="13058" width="14.28515625" style="530" customWidth="1"/>
    <col min="13059" max="13059" width="20" style="530" customWidth="1"/>
    <col min="13060" max="13060" width="10.85546875" style="530" customWidth="1"/>
    <col min="13061" max="13061" width="12.5703125" style="530" customWidth="1"/>
    <col min="13062" max="13062" width="12.42578125" style="530" bestFit="1" customWidth="1"/>
    <col min="13063" max="13063" width="19.85546875" style="530" bestFit="1" customWidth="1"/>
    <col min="13064" max="13064" width="9.140625" style="530"/>
    <col min="13065" max="13065" width="10.85546875" style="530" bestFit="1" customWidth="1"/>
    <col min="13066" max="13312" width="9.140625" style="530"/>
    <col min="13313" max="13313" width="5" style="530" customWidth="1"/>
    <col min="13314" max="13314" width="14.28515625" style="530" customWidth="1"/>
    <col min="13315" max="13315" width="20" style="530" customWidth="1"/>
    <col min="13316" max="13316" width="10.85546875" style="530" customWidth="1"/>
    <col min="13317" max="13317" width="12.5703125" style="530" customWidth="1"/>
    <col min="13318" max="13318" width="12.42578125" style="530" bestFit="1" customWidth="1"/>
    <col min="13319" max="13319" width="19.85546875" style="530" bestFit="1" customWidth="1"/>
    <col min="13320" max="13320" width="9.140625" style="530"/>
    <col min="13321" max="13321" width="10.85546875" style="530" bestFit="1" customWidth="1"/>
    <col min="13322" max="13568" width="9.140625" style="530"/>
    <col min="13569" max="13569" width="5" style="530" customWidth="1"/>
    <col min="13570" max="13570" width="14.28515625" style="530" customWidth="1"/>
    <col min="13571" max="13571" width="20" style="530" customWidth="1"/>
    <col min="13572" max="13572" width="10.85546875" style="530" customWidth="1"/>
    <col min="13573" max="13573" width="12.5703125" style="530" customWidth="1"/>
    <col min="13574" max="13574" width="12.42578125" style="530" bestFit="1" customWidth="1"/>
    <col min="13575" max="13575" width="19.85546875" style="530" bestFit="1" customWidth="1"/>
    <col min="13576" max="13576" width="9.140625" style="530"/>
    <col min="13577" max="13577" width="10.85546875" style="530" bestFit="1" customWidth="1"/>
    <col min="13578" max="13824" width="9.140625" style="530"/>
    <col min="13825" max="13825" width="5" style="530" customWidth="1"/>
    <col min="13826" max="13826" width="14.28515625" style="530" customWidth="1"/>
    <col min="13827" max="13827" width="20" style="530" customWidth="1"/>
    <col min="13828" max="13828" width="10.85546875" style="530" customWidth="1"/>
    <col min="13829" max="13829" width="12.5703125" style="530" customWidth="1"/>
    <col min="13830" max="13830" width="12.42578125" style="530" bestFit="1" customWidth="1"/>
    <col min="13831" max="13831" width="19.85546875" style="530" bestFit="1" customWidth="1"/>
    <col min="13832" max="13832" width="9.140625" style="530"/>
    <col min="13833" max="13833" width="10.85546875" style="530" bestFit="1" customWidth="1"/>
    <col min="13834" max="14080" width="9.140625" style="530"/>
    <col min="14081" max="14081" width="5" style="530" customWidth="1"/>
    <col min="14082" max="14082" width="14.28515625" style="530" customWidth="1"/>
    <col min="14083" max="14083" width="20" style="530" customWidth="1"/>
    <col min="14084" max="14084" width="10.85546875" style="530" customWidth="1"/>
    <col min="14085" max="14085" width="12.5703125" style="530" customWidth="1"/>
    <col min="14086" max="14086" width="12.42578125" style="530" bestFit="1" customWidth="1"/>
    <col min="14087" max="14087" width="19.85546875" style="530" bestFit="1" customWidth="1"/>
    <col min="14088" max="14088" width="9.140625" style="530"/>
    <col min="14089" max="14089" width="10.85546875" style="530" bestFit="1" customWidth="1"/>
    <col min="14090" max="14336" width="9.140625" style="530"/>
    <col min="14337" max="14337" width="5" style="530" customWidth="1"/>
    <col min="14338" max="14338" width="14.28515625" style="530" customWidth="1"/>
    <col min="14339" max="14339" width="20" style="530" customWidth="1"/>
    <col min="14340" max="14340" width="10.85546875" style="530" customWidth="1"/>
    <col min="14341" max="14341" width="12.5703125" style="530" customWidth="1"/>
    <col min="14342" max="14342" width="12.42578125" style="530" bestFit="1" customWidth="1"/>
    <col min="14343" max="14343" width="19.85546875" style="530" bestFit="1" customWidth="1"/>
    <col min="14344" max="14344" width="9.140625" style="530"/>
    <col min="14345" max="14345" width="10.85546875" style="530" bestFit="1" customWidth="1"/>
    <col min="14346" max="14592" width="9.140625" style="530"/>
    <col min="14593" max="14593" width="5" style="530" customWidth="1"/>
    <col min="14594" max="14594" width="14.28515625" style="530" customWidth="1"/>
    <col min="14595" max="14595" width="20" style="530" customWidth="1"/>
    <col min="14596" max="14596" width="10.85546875" style="530" customWidth="1"/>
    <col min="14597" max="14597" width="12.5703125" style="530" customWidth="1"/>
    <col min="14598" max="14598" width="12.42578125" style="530" bestFit="1" customWidth="1"/>
    <col min="14599" max="14599" width="19.85546875" style="530" bestFit="1" customWidth="1"/>
    <col min="14600" max="14600" width="9.140625" style="530"/>
    <col min="14601" max="14601" width="10.85546875" style="530" bestFit="1" customWidth="1"/>
    <col min="14602" max="14848" width="9.140625" style="530"/>
    <col min="14849" max="14849" width="5" style="530" customWidth="1"/>
    <col min="14850" max="14850" width="14.28515625" style="530" customWidth="1"/>
    <col min="14851" max="14851" width="20" style="530" customWidth="1"/>
    <col min="14852" max="14852" width="10.85546875" style="530" customWidth="1"/>
    <col min="14853" max="14853" width="12.5703125" style="530" customWidth="1"/>
    <col min="14854" max="14854" width="12.42578125" style="530" bestFit="1" customWidth="1"/>
    <col min="14855" max="14855" width="19.85546875" style="530" bestFit="1" customWidth="1"/>
    <col min="14856" max="14856" width="9.140625" style="530"/>
    <col min="14857" max="14857" width="10.85546875" style="530" bestFit="1" customWidth="1"/>
    <col min="14858" max="15104" width="9.140625" style="530"/>
    <col min="15105" max="15105" width="5" style="530" customWidth="1"/>
    <col min="15106" max="15106" width="14.28515625" style="530" customWidth="1"/>
    <col min="15107" max="15107" width="20" style="530" customWidth="1"/>
    <col min="15108" max="15108" width="10.85546875" style="530" customWidth="1"/>
    <col min="15109" max="15109" width="12.5703125" style="530" customWidth="1"/>
    <col min="15110" max="15110" width="12.42578125" style="530" bestFit="1" customWidth="1"/>
    <col min="15111" max="15111" width="19.85546875" style="530" bestFit="1" customWidth="1"/>
    <col min="15112" max="15112" width="9.140625" style="530"/>
    <col min="15113" max="15113" width="10.85546875" style="530" bestFit="1" customWidth="1"/>
    <col min="15114" max="15360" width="9.140625" style="530"/>
    <col min="15361" max="15361" width="5" style="530" customWidth="1"/>
    <col min="15362" max="15362" width="14.28515625" style="530" customWidth="1"/>
    <col min="15363" max="15363" width="20" style="530" customWidth="1"/>
    <col min="15364" max="15364" width="10.85546875" style="530" customWidth="1"/>
    <col min="15365" max="15365" width="12.5703125" style="530" customWidth="1"/>
    <col min="15366" max="15366" width="12.42578125" style="530" bestFit="1" customWidth="1"/>
    <col min="15367" max="15367" width="19.85546875" style="530" bestFit="1" customWidth="1"/>
    <col min="15368" max="15368" width="9.140625" style="530"/>
    <col min="15369" max="15369" width="10.85546875" style="530" bestFit="1" customWidth="1"/>
    <col min="15370" max="15616" width="9.140625" style="530"/>
    <col min="15617" max="15617" width="5" style="530" customWidth="1"/>
    <col min="15618" max="15618" width="14.28515625" style="530" customWidth="1"/>
    <col min="15619" max="15619" width="20" style="530" customWidth="1"/>
    <col min="15620" max="15620" width="10.85546875" style="530" customWidth="1"/>
    <col min="15621" max="15621" width="12.5703125" style="530" customWidth="1"/>
    <col min="15622" max="15622" width="12.42578125" style="530" bestFit="1" customWidth="1"/>
    <col min="15623" max="15623" width="19.85546875" style="530" bestFit="1" customWidth="1"/>
    <col min="15624" max="15624" width="9.140625" style="530"/>
    <col min="15625" max="15625" width="10.85546875" style="530" bestFit="1" customWidth="1"/>
    <col min="15626" max="15872" width="9.140625" style="530"/>
    <col min="15873" max="15873" width="5" style="530" customWidth="1"/>
    <col min="15874" max="15874" width="14.28515625" style="530" customWidth="1"/>
    <col min="15875" max="15875" width="20" style="530" customWidth="1"/>
    <col min="15876" max="15876" width="10.85546875" style="530" customWidth="1"/>
    <col min="15877" max="15877" width="12.5703125" style="530" customWidth="1"/>
    <col min="15878" max="15878" width="12.42578125" style="530" bestFit="1" customWidth="1"/>
    <col min="15879" max="15879" width="19.85546875" style="530" bestFit="1" customWidth="1"/>
    <col min="15880" max="15880" width="9.140625" style="530"/>
    <col min="15881" max="15881" width="10.85546875" style="530" bestFit="1" customWidth="1"/>
    <col min="15882" max="16128" width="9.140625" style="530"/>
    <col min="16129" max="16129" width="5" style="530" customWidth="1"/>
    <col min="16130" max="16130" width="14.28515625" style="530" customWidth="1"/>
    <col min="16131" max="16131" width="20" style="530" customWidth="1"/>
    <col min="16132" max="16132" width="10.85546875" style="530" customWidth="1"/>
    <col min="16133" max="16133" width="12.5703125" style="530" customWidth="1"/>
    <col min="16134" max="16134" width="12.42578125" style="530" bestFit="1" customWidth="1"/>
    <col min="16135" max="16135" width="19.85546875" style="530" bestFit="1" customWidth="1"/>
    <col min="16136" max="16136" width="9.140625" style="530"/>
    <col min="16137" max="16137" width="10.85546875" style="530" bestFit="1" customWidth="1"/>
    <col min="16138" max="16384" width="9.140625" style="530"/>
  </cols>
  <sheetData>
    <row r="2" spans="2:48" ht="29.25" customHeight="1" thickBot="1" x14ac:dyDescent="0.3">
      <c r="B2" s="529"/>
      <c r="C2" s="529"/>
      <c r="E2" s="1036" t="s">
        <v>749</v>
      </c>
      <c r="F2" s="1036"/>
      <c r="G2" s="1036"/>
      <c r="H2" s="1036"/>
      <c r="J2" s="1036" t="s">
        <v>750</v>
      </c>
      <c r="K2" s="1036"/>
      <c r="L2" s="1036"/>
      <c r="M2" s="1036"/>
      <c r="O2" s="1036" t="s">
        <v>751</v>
      </c>
      <c r="P2" s="1036"/>
      <c r="Q2" s="1036"/>
      <c r="R2" s="1036"/>
      <c r="T2" s="1036" t="s">
        <v>752</v>
      </c>
      <c r="U2" s="1036"/>
      <c r="V2" s="1036"/>
      <c r="W2" s="1036"/>
      <c r="Y2" s="1036" t="s">
        <v>753</v>
      </c>
      <c r="Z2" s="1036"/>
      <c r="AA2" s="1036"/>
      <c r="AB2" s="1036"/>
      <c r="AD2" s="1036" t="s">
        <v>754</v>
      </c>
      <c r="AE2" s="1036"/>
      <c r="AF2" s="1036"/>
      <c r="AG2" s="1036"/>
      <c r="AI2" s="1036" t="s">
        <v>872</v>
      </c>
      <c r="AJ2" s="1036"/>
      <c r="AK2" s="1036"/>
      <c r="AL2" s="1036"/>
      <c r="AN2" s="1036" t="s">
        <v>874</v>
      </c>
      <c r="AO2" s="1036"/>
      <c r="AP2" s="1036"/>
      <c r="AQ2" s="1036"/>
      <c r="AS2" s="1036" t="s">
        <v>876</v>
      </c>
      <c r="AT2" s="1036"/>
      <c r="AU2" s="1036"/>
      <c r="AV2" s="1036"/>
    </row>
    <row r="3" spans="2:48" ht="37.5" customHeight="1" thickBot="1" x14ac:dyDescent="0.3">
      <c r="B3" s="531" t="s">
        <v>755</v>
      </c>
      <c r="C3" s="532" t="s">
        <v>756</v>
      </c>
      <c r="E3" s="533" t="s">
        <v>757</v>
      </c>
      <c r="F3" s="534" t="s">
        <v>758</v>
      </c>
      <c r="G3" s="533" t="s">
        <v>759</v>
      </c>
      <c r="H3" s="535" t="s">
        <v>760</v>
      </c>
      <c r="J3" s="533" t="s">
        <v>761</v>
      </c>
      <c r="K3" s="534" t="s">
        <v>758</v>
      </c>
      <c r="L3" s="533" t="s">
        <v>759</v>
      </c>
      <c r="M3" s="535" t="s">
        <v>760</v>
      </c>
      <c r="O3" s="533" t="s">
        <v>762</v>
      </c>
      <c r="P3" s="534" t="s">
        <v>758</v>
      </c>
      <c r="Q3" s="533" t="s">
        <v>759</v>
      </c>
      <c r="R3" s="535" t="s">
        <v>760</v>
      </c>
      <c r="T3" s="533" t="s">
        <v>763</v>
      </c>
      <c r="U3" s="534" t="s">
        <v>758</v>
      </c>
      <c r="V3" s="533" t="s">
        <v>759</v>
      </c>
      <c r="W3" s="535" t="s">
        <v>760</v>
      </c>
      <c r="Y3" s="533" t="s">
        <v>764</v>
      </c>
      <c r="Z3" s="534" t="s">
        <v>758</v>
      </c>
      <c r="AA3" s="533" t="s">
        <v>759</v>
      </c>
      <c r="AB3" s="535" t="s">
        <v>760</v>
      </c>
      <c r="AD3" s="533" t="s">
        <v>765</v>
      </c>
      <c r="AE3" s="534" t="s">
        <v>758</v>
      </c>
      <c r="AF3" s="533" t="s">
        <v>759</v>
      </c>
      <c r="AG3" s="535" t="s">
        <v>760</v>
      </c>
      <c r="AI3" s="533" t="s">
        <v>873</v>
      </c>
      <c r="AJ3" s="534" t="s">
        <v>758</v>
      </c>
      <c r="AK3" s="533" t="s">
        <v>759</v>
      </c>
      <c r="AL3" s="535" t="s">
        <v>760</v>
      </c>
      <c r="AN3" s="533" t="s">
        <v>875</v>
      </c>
      <c r="AO3" s="534" t="s">
        <v>758</v>
      </c>
      <c r="AP3" s="533" t="s">
        <v>759</v>
      </c>
      <c r="AQ3" s="535" t="s">
        <v>760</v>
      </c>
      <c r="AS3" s="533" t="s">
        <v>877</v>
      </c>
      <c r="AT3" s="534" t="s">
        <v>758</v>
      </c>
      <c r="AU3" s="533" t="s">
        <v>759</v>
      </c>
      <c r="AV3" s="535" t="s">
        <v>760</v>
      </c>
    </row>
    <row r="4" spans="2:48" x14ac:dyDescent="0.25">
      <c r="B4" s="536">
        <v>20101</v>
      </c>
      <c r="C4" s="537" t="s">
        <v>18</v>
      </c>
      <c r="D4" s="538"/>
      <c r="E4" s="539">
        <v>47463.43</v>
      </c>
      <c r="F4" s="540">
        <v>1819.0830000000001</v>
      </c>
      <c r="G4" s="541">
        <v>25.986900000000002</v>
      </c>
      <c r="H4" s="542">
        <f t="shared" ref="H4:H36" si="0">SUM(G4*125%)</f>
        <v>32.483625000000004</v>
      </c>
      <c r="I4" s="538"/>
      <c r="J4" s="539">
        <f>E4*1.02</f>
        <v>48412.698600000003</v>
      </c>
      <c r="K4" s="540">
        <f t="shared" ref="K4:L19" si="1">F4*1.02</f>
        <v>1855.4646600000001</v>
      </c>
      <c r="L4" s="541">
        <f t="shared" si="1"/>
        <v>26.506638000000002</v>
      </c>
      <c r="M4" s="542">
        <f t="shared" ref="M4:M36" si="2">SUM(L4*125%)</f>
        <v>33.133297500000005</v>
      </c>
      <c r="N4" s="538"/>
      <c r="O4" s="539">
        <f>J4*1.02</f>
        <v>49380.952572000002</v>
      </c>
      <c r="P4" s="540">
        <f t="shared" ref="P4:Q59" si="3">K4*1.02</f>
        <v>1892.5739532000002</v>
      </c>
      <c r="Q4" s="541">
        <f t="shared" si="3"/>
        <v>27.036770760000003</v>
      </c>
      <c r="R4" s="542">
        <f t="shared" ref="R4:R36" si="4">SUM(Q4*125%)</f>
        <v>33.795963450000002</v>
      </c>
      <c r="S4" s="538"/>
      <c r="T4" s="539">
        <f>O4*1.02</f>
        <v>50368.571623440002</v>
      </c>
      <c r="U4" s="540">
        <f t="shared" ref="U4:V59" si="5">P4*1.02</f>
        <v>1930.4254322640002</v>
      </c>
      <c r="V4" s="541">
        <f t="shared" si="5"/>
        <v>27.577506175200003</v>
      </c>
      <c r="W4" s="542">
        <f t="shared" ref="W4:W36" si="6">SUM(V4*125%)</f>
        <v>34.471882719000007</v>
      </c>
      <c r="X4" s="538"/>
      <c r="Y4" s="539">
        <f>T4*1.02</f>
        <v>51375.943055908807</v>
      </c>
      <c r="Z4" s="540">
        <f t="shared" ref="Z4:AA59" si="7">U4*1.02</f>
        <v>1969.0339409092801</v>
      </c>
      <c r="AA4" s="541">
        <f t="shared" si="7"/>
        <v>28.129056298704004</v>
      </c>
      <c r="AB4" s="542">
        <f t="shared" ref="AB4:AB36" si="8">SUM(AA4*125%)</f>
        <v>35.161320373380008</v>
      </c>
      <c r="AC4" s="538"/>
      <c r="AD4" s="539">
        <f>Y4*1.02</f>
        <v>52403.461917026987</v>
      </c>
      <c r="AE4" s="540">
        <f t="shared" ref="AE4:AF59" si="9">Z4*1.02</f>
        <v>2008.4146197274658</v>
      </c>
      <c r="AF4" s="541">
        <f t="shared" si="9"/>
        <v>28.691637424678085</v>
      </c>
      <c r="AG4" s="542">
        <f t="shared" ref="AG4:AG36" si="10">SUM(AF4*125%)</f>
        <v>35.864546780847604</v>
      </c>
      <c r="AH4" s="538"/>
      <c r="AI4" s="539">
        <f>AD4*1.02</f>
        <v>53451.531155367527</v>
      </c>
      <c r="AJ4" s="540">
        <f t="shared" ref="AJ4:AJ59" si="11">AE4*1.02</f>
        <v>2048.5829121220154</v>
      </c>
      <c r="AK4" s="541">
        <f t="shared" ref="AK4:AK59" si="12">AF4*1.02</f>
        <v>29.265470173171646</v>
      </c>
      <c r="AL4" s="542">
        <f t="shared" ref="AL4:AL36" si="13">SUM(AK4*125%)</f>
        <v>36.581837716464555</v>
      </c>
      <c r="AM4" s="538"/>
      <c r="AN4" s="539">
        <f>AI4*1.02</f>
        <v>54520.561778474876</v>
      </c>
      <c r="AO4" s="540">
        <f t="shared" ref="AO4:AO59" si="14">AJ4*1.02</f>
        <v>2089.5545703644557</v>
      </c>
      <c r="AP4" s="541">
        <f t="shared" ref="AP4:AP59" si="15">AK4*1.02</f>
        <v>29.85077957663508</v>
      </c>
      <c r="AQ4" s="542">
        <f t="shared" ref="AQ4:AQ36" si="16">SUM(AP4*125%)</f>
        <v>37.313474470793849</v>
      </c>
      <c r="AR4" s="538"/>
      <c r="AS4" s="539">
        <f>AN4*1.02</f>
        <v>55610.973014044372</v>
      </c>
      <c r="AT4" s="540">
        <f t="shared" ref="AT4:AT59" si="17">AO4*1.02</f>
        <v>2131.3456617717447</v>
      </c>
      <c r="AU4" s="541">
        <f t="shared" ref="AU4:AU59" si="18">AP4*1.02</f>
        <v>30.447795168167783</v>
      </c>
      <c r="AV4" s="542">
        <f t="shared" ref="AV4:AV36" si="19">SUM(AU4*125%)</f>
        <v>38.05974396020973</v>
      </c>
    </row>
    <row r="5" spans="2:48" x14ac:dyDescent="0.25">
      <c r="B5" s="543">
        <v>20102</v>
      </c>
      <c r="C5" s="544" t="s">
        <v>19</v>
      </c>
      <c r="D5" s="538"/>
      <c r="E5" s="545">
        <v>48587.16</v>
      </c>
      <c r="F5" s="546">
        <v>1862.3429999999998</v>
      </c>
      <c r="G5" s="546">
        <v>26.604900000000001</v>
      </c>
      <c r="H5" s="547">
        <f t="shared" si="0"/>
        <v>33.256124999999997</v>
      </c>
      <c r="I5" s="538"/>
      <c r="J5" s="545">
        <f t="shared" ref="J5:L59" si="20">E5*1.02</f>
        <v>49558.903200000008</v>
      </c>
      <c r="K5" s="546">
        <f t="shared" si="1"/>
        <v>1899.5898599999998</v>
      </c>
      <c r="L5" s="546">
        <f t="shared" si="1"/>
        <v>27.136998000000002</v>
      </c>
      <c r="M5" s="547">
        <f t="shared" si="2"/>
        <v>33.9212475</v>
      </c>
      <c r="N5" s="538"/>
      <c r="O5" s="545">
        <f t="shared" ref="O5:O59" si="21">J5*1.02</f>
        <v>50550.081264000008</v>
      </c>
      <c r="P5" s="546">
        <f t="shared" si="3"/>
        <v>1937.5816571999999</v>
      </c>
      <c r="Q5" s="546">
        <f t="shared" si="3"/>
        <v>27.679737960000004</v>
      </c>
      <c r="R5" s="547">
        <f t="shared" si="4"/>
        <v>34.599672450000007</v>
      </c>
      <c r="S5" s="538"/>
      <c r="T5" s="545">
        <f t="shared" ref="T5:T59" si="22">O5*1.02</f>
        <v>51561.082889280005</v>
      </c>
      <c r="U5" s="546">
        <f t="shared" si="5"/>
        <v>1976.3332903439998</v>
      </c>
      <c r="V5" s="546">
        <f t="shared" si="5"/>
        <v>28.233332719200003</v>
      </c>
      <c r="W5" s="547">
        <f t="shared" si="6"/>
        <v>35.291665899000002</v>
      </c>
      <c r="X5" s="538"/>
      <c r="Y5" s="545">
        <f t="shared" ref="Y5:Y59" si="23">T5*1.02</f>
        <v>52592.304547065607</v>
      </c>
      <c r="Z5" s="546">
        <f t="shared" si="7"/>
        <v>2015.8599561508797</v>
      </c>
      <c r="AA5" s="546">
        <f t="shared" si="7"/>
        <v>28.797999373584005</v>
      </c>
      <c r="AB5" s="547">
        <f t="shared" si="8"/>
        <v>35.997499216980003</v>
      </c>
      <c r="AC5" s="538"/>
      <c r="AD5" s="545">
        <f t="shared" ref="AD5:AD59" si="24">Y5*1.02</f>
        <v>53644.150638006919</v>
      </c>
      <c r="AE5" s="546">
        <f t="shared" si="9"/>
        <v>2056.1771552738974</v>
      </c>
      <c r="AF5" s="546">
        <f t="shared" si="9"/>
        <v>29.373959361055686</v>
      </c>
      <c r="AG5" s="547">
        <f t="shared" si="10"/>
        <v>36.71744920131961</v>
      </c>
      <c r="AH5" s="538"/>
      <c r="AI5" s="545">
        <f t="shared" ref="AI5:AI59" si="25">AD5*1.02</f>
        <v>54717.033650767058</v>
      </c>
      <c r="AJ5" s="546">
        <f t="shared" si="11"/>
        <v>2097.3006983793753</v>
      </c>
      <c r="AK5" s="546">
        <f t="shared" si="12"/>
        <v>29.961438548276799</v>
      </c>
      <c r="AL5" s="547">
        <f t="shared" si="13"/>
        <v>37.451798185346</v>
      </c>
      <c r="AM5" s="538"/>
      <c r="AN5" s="545">
        <f t="shared" ref="AN5:AN59" si="26">AI5*1.02</f>
        <v>55811.374323782402</v>
      </c>
      <c r="AO5" s="546">
        <f t="shared" si="14"/>
        <v>2139.2467123469628</v>
      </c>
      <c r="AP5" s="546">
        <f t="shared" si="15"/>
        <v>30.560667319242334</v>
      </c>
      <c r="AQ5" s="547">
        <f t="shared" si="16"/>
        <v>38.200834149052916</v>
      </c>
      <c r="AR5" s="538"/>
      <c r="AS5" s="545">
        <f t="shared" ref="AS5:AS59" si="27">AN5*1.02</f>
        <v>56927.601810258049</v>
      </c>
      <c r="AT5" s="546">
        <f t="shared" si="17"/>
        <v>2182.0316465939022</v>
      </c>
      <c r="AU5" s="546">
        <f t="shared" si="18"/>
        <v>31.171880665627182</v>
      </c>
      <c r="AV5" s="547">
        <f t="shared" si="19"/>
        <v>38.964850832033974</v>
      </c>
    </row>
    <row r="6" spans="2:48" x14ac:dyDescent="0.25">
      <c r="B6" s="543">
        <v>20103</v>
      </c>
      <c r="C6" s="544" t="s">
        <v>20</v>
      </c>
      <c r="D6" s="538"/>
      <c r="E6" s="545">
        <v>49718.1</v>
      </c>
      <c r="F6" s="546">
        <v>1905.6030000000001</v>
      </c>
      <c r="G6" s="546">
        <v>27.222899999999999</v>
      </c>
      <c r="H6" s="547">
        <f t="shared" si="0"/>
        <v>34.028624999999998</v>
      </c>
      <c r="I6" s="538"/>
      <c r="J6" s="545">
        <f t="shared" si="20"/>
        <v>50712.462</v>
      </c>
      <c r="K6" s="546">
        <f t="shared" si="1"/>
        <v>1943.71506</v>
      </c>
      <c r="L6" s="546">
        <f t="shared" si="1"/>
        <v>27.767357999999998</v>
      </c>
      <c r="M6" s="547">
        <f t="shared" si="2"/>
        <v>34.709197499999995</v>
      </c>
      <c r="N6" s="538"/>
      <c r="O6" s="545">
        <f t="shared" si="21"/>
        <v>51726.711239999997</v>
      </c>
      <c r="P6" s="546">
        <f t="shared" si="3"/>
        <v>1982.5893612</v>
      </c>
      <c r="Q6" s="546">
        <f t="shared" si="3"/>
        <v>28.322705159999998</v>
      </c>
      <c r="R6" s="547">
        <f t="shared" si="4"/>
        <v>35.403381449999998</v>
      </c>
      <c r="S6" s="538"/>
      <c r="T6" s="545">
        <f t="shared" si="22"/>
        <v>52761.245464799998</v>
      </c>
      <c r="U6" s="546">
        <f t="shared" si="5"/>
        <v>2022.2411484240001</v>
      </c>
      <c r="V6" s="546">
        <f t="shared" si="5"/>
        <v>28.8891592632</v>
      </c>
      <c r="W6" s="547">
        <f t="shared" si="6"/>
        <v>36.111449078999996</v>
      </c>
      <c r="X6" s="538"/>
      <c r="Y6" s="545">
        <f t="shared" si="23"/>
        <v>53816.470374095996</v>
      </c>
      <c r="Z6" s="546">
        <f t="shared" si="7"/>
        <v>2062.68597139248</v>
      </c>
      <c r="AA6" s="546">
        <f t="shared" si="7"/>
        <v>29.466942448464</v>
      </c>
      <c r="AB6" s="547">
        <f t="shared" si="8"/>
        <v>36.833678060579999</v>
      </c>
      <c r="AC6" s="538"/>
      <c r="AD6" s="545">
        <f t="shared" si="24"/>
        <v>54892.799781577916</v>
      </c>
      <c r="AE6" s="546">
        <f t="shared" si="9"/>
        <v>2103.9396908203298</v>
      </c>
      <c r="AF6" s="546">
        <f t="shared" si="9"/>
        <v>30.05628129743328</v>
      </c>
      <c r="AG6" s="547">
        <f t="shared" si="10"/>
        <v>37.570351621791602</v>
      </c>
      <c r="AH6" s="538"/>
      <c r="AI6" s="545">
        <f t="shared" si="25"/>
        <v>55990.655777209475</v>
      </c>
      <c r="AJ6" s="546">
        <f t="shared" si="11"/>
        <v>2146.0184846367365</v>
      </c>
      <c r="AK6" s="546">
        <f t="shared" si="12"/>
        <v>30.657406923381945</v>
      </c>
      <c r="AL6" s="547">
        <f t="shared" si="13"/>
        <v>38.32175865422743</v>
      </c>
      <c r="AM6" s="538"/>
      <c r="AN6" s="545">
        <f t="shared" si="26"/>
        <v>57110.468892753663</v>
      </c>
      <c r="AO6" s="546">
        <f t="shared" si="14"/>
        <v>2188.9388543294713</v>
      </c>
      <c r="AP6" s="546">
        <f t="shared" si="15"/>
        <v>31.270555061849585</v>
      </c>
      <c r="AQ6" s="547">
        <f t="shared" si="16"/>
        <v>39.088193827311983</v>
      </c>
      <c r="AR6" s="538"/>
      <c r="AS6" s="545">
        <f t="shared" si="27"/>
        <v>58252.67827060874</v>
      </c>
      <c r="AT6" s="546">
        <f t="shared" si="17"/>
        <v>2232.7176314160606</v>
      </c>
      <c r="AU6" s="546">
        <f t="shared" si="18"/>
        <v>31.895966163086577</v>
      </c>
      <c r="AV6" s="547">
        <f t="shared" si="19"/>
        <v>39.869957703858219</v>
      </c>
    </row>
    <row r="7" spans="2:48" x14ac:dyDescent="0.25">
      <c r="B7" s="543">
        <v>20201</v>
      </c>
      <c r="C7" s="544" t="s">
        <v>21</v>
      </c>
      <c r="D7" s="538"/>
      <c r="E7" s="545">
        <v>51065.340000000004</v>
      </c>
      <c r="F7" s="546">
        <v>1957.5150000000001</v>
      </c>
      <c r="G7" s="546">
        <v>27.964500000000001</v>
      </c>
      <c r="H7" s="547">
        <f t="shared" si="0"/>
        <v>34.955624999999998</v>
      </c>
      <c r="I7" s="538"/>
      <c r="J7" s="545">
        <f t="shared" si="20"/>
        <v>52086.646800000002</v>
      </c>
      <c r="K7" s="546">
        <f t="shared" si="1"/>
        <v>1996.6653000000001</v>
      </c>
      <c r="L7" s="546">
        <f t="shared" si="1"/>
        <v>28.523790000000002</v>
      </c>
      <c r="M7" s="547">
        <f t="shared" si="2"/>
        <v>35.654737500000003</v>
      </c>
      <c r="N7" s="538"/>
      <c r="O7" s="545">
        <f t="shared" si="21"/>
        <v>53128.379736000003</v>
      </c>
      <c r="P7" s="546">
        <f t="shared" si="3"/>
        <v>2036.5986060000002</v>
      </c>
      <c r="Q7" s="546">
        <f t="shared" si="3"/>
        <v>29.094265800000002</v>
      </c>
      <c r="R7" s="547">
        <f t="shared" si="4"/>
        <v>36.367832250000006</v>
      </c>
      <c r="S7" s="538"/>
      <c r="T7" s="545">
        <f t="shared" si="22"/>
        <v>54190.947330720002</v>
      </c>
      <c r="U7" s="546">
        <f t="shared" si="5"/>
        <v>2077.3305781200002</v>
      </c>
      <c r="V7" s="546">
        <f t="shared" si="5"/>
        <v>29.676151116000003</v>
      </c>
      <c r="W7" s="547">
        <f t="shared" si="6"/>
        <v>37.095188895000007</v>
      </c>
      <c r="X7" s="538"/>
      <c r="Y7" s="545">
        <f t="shared" si="23"/>
        <v>55274.766277334405</v>
      </c>
      <c r="Z7" s="546">
        <f t="shared" si="7"/>
        <v>2118.8771896824001</v>
      </c>
      <c r="AA7" s="546">
        <f t="shared" si="7"/>
        <v>30.269674138320003</v>
      </c>
      <c r="AB7" s="547">
        <f t="shared" si="8"/>
        <v>37.837092672900006</v>
      </c>
      <c r="AC7" s="538"/>
      <c r="AD7" s="545">
        <f t="shared" si="24"/>
        <v>56380.261602881095</v>
      </c>
      <c r="AE7" s="546">
        <f t="shared" si="9"/>
        <v>2161.2547334760479</v>
      </c>
      <c r="AF7" s="546">
        <f t="shared" si="9"/>
        <v>30.875067621086405</v>
      </c>
      <c r="AG7" s="547">
        <f t="shared" si="10"/>
        <v>38.593834526358009</v>
      </c>
      <c r="AH7" s="538"/>
      <c r="AI7" s="545">
        <f t="shared" si="25"/>
        <v>57507.866834938715</v>
      </c>
      <c r="AJ7" s="546">
        <f t="shared" si="11"/>
        <v>2204.4798281455687</v>
      </c>
      <c r="AK7" s="546">
        <f t="shared" si="12"/>
        <v>31.492568973508135</v>
      </c>
      <c r="AL7" s="547">
        <f t="shared" si="13"/>
        <v>39.365711216885167</v>
      </c>
      <c r="AM7" s="538"/>
      <c r="AN7" s="545">
        <f t="shared" si="26"/>
        <v>58658.024171637488</v>
      </c>
      <c r="AO7" s="546">
        <f t="shared" si="14"/>
        <v>2248.5694247084803</v>
      </c>
      <c r="AP7" s="546">
        <f t="shared" si="15"/>
        <v>32.122420352978295</v>
      </c>
      <c r="AQ7" s="547">
        <f t="shared" si="16"/>
        <v>40.153025441222866</v>
      </c>
      <c r="AR7" s="538"/>
      <c r="AS7" s="545">
        <f t="shared" si="27"/>
        <v>59831.184655070239</v>
      </c>
      <c r="AT7" s="546">
        <f t="shared" si="17"/>
        <v>2293.54081320265</v>
      </c>
      <c r="AU7" s="546">
        <f t="shared" si="18"/>
        <v>32.764868760037864</v>
      </c>
      <c r="AV7" s="547">
        <f t="shared" si="19"/>
        <v>40.956085950047331</v>
      </c>
    </row>
    <row r="8" spans="2:48" x14ac:dyDescent="0.25">
      <c r="B8" s="543">
        <v>20202</v>
      </c>
      <c r="C8" s="544" t="s">
        <v>22</v>
      </c>
      <c r="D8" s="538"/>
      <c r="E8" s="545">
        <v>52196.28</v>
      </c>
      <c r="F8" s="546">
        <v>2000.7750000000001</v>
      </c>
      <c r="G8" s="546">
        <v>28.5825</v>
      </c>
      <c r="H8" s="547">
        <f t="shared" si="0"/>
        <v>35.728124999999999</v>
      </c>
      <c r="I8" s="538"/>
      <c r="J8" s="545">
        <f t="shared" si="20"/>
        <v>53240.205600000001</v>
      </c>
      <c r="K8" s="546">
        <f t="shared" si="1"/>
        <v>2040.7905000000001</v>
      </c>
      <c r="L8" s="546">
        <f t="shared" si="1"/>
        <v>29.154150000000001</v>
      </c>
      <c r="M8" s="547">
        <f t="shared" si="2"/>
        <v>36.442687500000005</v>
      </c>
      <c r="N8" s="538"/>
      <c r="O8" s="545">
        <f t="shared" si="21"/>
        <v>54305.009711999999</v>
      </c>
      <c r="P8" s="546">
        <f t="shared" si="3"/>
        <v>2081.6063100000001</v>
      </c>
      <c r="Q8" s="546">
        <f t="shared" si="3"/>
        <v>29.737233000000003</v>
      </c>
      <c r="R8" s="547">
        <f t="shared" si="4"/>
        <v>37.171541250000004</v>
      </c>
      <c r="S8" s="538"/>
      <c r="T8" s="545">
        <f t="shared" si="22"/>
        <v>55391.109906240003</v>
      </c>
      <c r="U8" s="546">
        <f t="shared" si="5"/>
        <v>2123.2384362000003</v>
      </c>
      <c r="V8" s="546">
        <f t="shared" si="5"/>
        <v>30.331977660000003</v>
      </c>
      <c r="W8" s="547">
        <f t="shared" si="6"/>
        <v>37.914972075000001</v>
      </c>
      <c r="X8" s="538"/>
      <c r="Y8" s="545">
        <f t="shared" si="23"/>
        <v>56498.932104364801</v>
      </c>
      <c r="Z8" s="546">
        <f t="shared" si="7"/>
        <v>2165.7032049240001</v>
      </c>
      <c r="AA8" s="546">
        <f t="shared" si="7"/>
        <v>30.938617213200004</v>
      </c>
      <c r="AB8" s="547">
        <f t="shared" si="8"/>
        <v>38.673271516500009</v>
      </c>
      <c r="AC8" s="538"/>
      <c r="AD8" s="545">
        <f t="shared" si="24"/>
        <v>57628.9107464521</v>
      </c>
      <c r="AE8" s="546">
        <f t="shared" si="9"/>
        <v>2209.0172690224804</v>
      </c>
      <c r="AF8" s="546">
        <f t="shared" si="9"/>
        <v>31.557389557464006</v>
      </c>
      <c r="AG8" s="547">
        <f t="shared" si="10"/>
        <v>39.446736946830008</v>
      </c>
      <c r="AH8" s="538"/>
      <c r="AI8" s="545">
        <f t="shared" si="25"/>
        <v>58781.488961381147</v>
      </c>
      <c r="AJ8" s="546">
        <f t="shared" si="11"/>
        <v>2253.19761440293</v>
      </c>
      <c r="AK8" s="546">
        <f t="shared" si="12"/>
        <v>32.188537348613288</v>
      </c>
      <c r="AL8" s="547">
        <f t="shared" si="13"/>
        <v>40.235671685766611</v>
      </c>
      <c r="AM8" s="538"/>
      <c r="AN8" s="545">
        <f t="shared" si="26"/>
        <v>59957.11874060877</v>
      </c>
      <c r="AO8" s="546">
        <f t="shared" si="14"/>
        <v>2298.2615666909887</v>
      </c>
      <c r="AP8" s="546">
        <f t="shared" si="15"/>
        <v>32.832308095585553</v>
      </c>
      <c r="AQ8" s="547">
        <f t="shared" si="16"/>
        <v>41.04038511948194</v>
      </c>
      <c r="AR8" s="538"/>
      <c r="AS8" s="545">
        <f t="shared" si="27"/>
        <v>61156.261115420944</v>
      </c>
      <c r="AT8" s="546">
        <f t="shared" si="17"/>
        <v>2344.2267980248084</v>
      </c>
      <c r="AU8" s="546">
        <f t="shared" si="18"/>
        <v>33.488954257497262</v>
      </c>
      <c r="AV8" s="547">
        <f t="shared" si="19"/>
        <v>41.861192821871576</v>
      </c>
    </row>
    <row r="9" spans="2:48" x14ac:dyDescent="0.25">
      <c r="B9" s="543">
        <v>20203</v>
      </c>
      <c r="C9" s="544" t="s">
        <v>23</v>
      </c>
      <c r="D9" s="538"/>
      <c r="E9" s="545">
        <v>53544.55</v>
      </c>
      <c r="F9" s="546">
        <v>2052.6869999999999</v>
      </c>
      <c r="G9" s="546">
        <v>29.324099999999998</v>
      </c>
      <c r="H9" s="547">
        <f t="shared" si="0"/>
        <v>36.655124999999998</v>
      </c>
      <c r="I9" s="538"/>
      <c r="J9" s="545">
        <f t="shared" si="20"/>
        <v>54615.441000000006</v>
      </c>
      <c r="K9" s="546">
        <f t="shared" si="1"/>
        <v>2093.7407399999997</v>
      </c>
      <c r="L9" s="546">
        <f t="shared" si="1"/>
        <v>29.910581999999998</v>
      </c>
      <c r="M9" s="547">
        <f t="shared" si="2"/>
        <v>37.388227499999999</v>
      </c>
      <c r="N9" s="538"/>
      <c r="O9" s="545">
        <f t="shared" si="21"/>
        <v>55707.749820000005</v>
      </c>
      <c r="P9" s="546">
        <f t="shared" si="3"/>
        <v>2135.6155547999997</v>
      </c>
      <c r="Q9" s="546">
        <f t="shared" si="3"/>
        <v>30.508793639999997</v>
      </c>
      <c r="R9" s="547">
        <f t="shared" si="4"/>
        <v>38.135992049999999</v>
      </c>
      <c r="S9" s="538"/>
      <c r="T9" s="545">
        <f t="shared" si="22"/>
        <v>56821.904816400005</v>
      </c>
      <c r="U9" s="546">
        <f t="shared" si="5"/>
        <v>2178.3278658959998</v>
      </c>
      <c r="V9" s="546">
        <f t="shared" si="5"/>
        <v>31.118969512799996</v>
      </c>
      <c r="W9" s="547">
        <f t="shared" si="6"/>
        <v>38.898711890999998</v>
      </c>
      <c r="X9" s="538"/>
      <c r="Y9" s="545">
        <f t="shared" si="23"/>
        <v>57958.342912728003</v>
      </c>
      <c r="Z9" s="546">
        <f t="shared" si="7"/>
        <v>2221.8944232139197</v>
      </c>
      <c r="AA9" s="546">
        <f t="shared" si="7"/>
        <v>31.741348903055997</v>
      </c>
      <c r="AB9" s="547">
        <f t="shared" si="8"/>
        <v>39.676686128819995</v>
      </c>
      <c r="AC9" s="538"/>
      <c r="AD9" s="545">
        <f t="shared" si="24"/>
        <v>59117.509770982564</v>
      </c>
      <c r="AE9" s="546">
        <f t="shared" si="9"/>
        <v>2266.332311678198</v>
      </c>
      <c r="AF9" s="546">
        <f t="shared" si="9"/>
        <v>32.376175881117121</v>
      </c>
      <c r="AG9" s="547">
        <f t="shared" si="10"/>
        <v>40.470219851396401</v>
      </c>
      <c r="AH9" s="538"/>
      <c r="AI9" s="545">
        <f t="shared" si="25"/>
        <v>60299.859966402219</v>
      </c>
      <c r="AJ9" s="546">
        <f t="shared" si="11"/>
        <v>2311.6589579117622</v>
      </c>
      <c r="AK9" s="546">
        <f t="shared" si="12"/>
        <v>33.023699398739467</v>
      </c>
      <c r="AL9" s="547">
        <f t="shared" si="13"/>
        <v>41.279624248424334</v>
      </c>
      <c r="AM9" s="538"/>
      <c r="AN9" s="545">
        <f t="shared" si="26"/>
        <v>61505.857165730267</v>
      </c>
      <c r="AO9" s="546">
        <f t="shared" si="14"/>
        <v>2357.8921370699973</v>
      </c>
      <c r="AP9" s="546">
        <f t="shared" si="15"/>
        <v>33.684173386714257</v>
      </c>
      <c r="AQ9" s="547">
        <f t="shared" si="16"/>
        <v>42.105216733392822</v>
      </c>
      <c r="AR9" s="538"/>
      <c r="AS9" s="545">
        <f t="shared" si="27"/>
        <v>62735.974309044876</v>
      </c>
      <c r="AT9" s="546">
        <f t="shared" si="17"/>
        <v>2405.0499798113974</v>
      </c>
      <c r="AU9" s="546">
        <f t="shared" si="18"/>
        <v>34.357856854448542</v>
      </c>
      <c r="AV9" s="547">
        <f t="shared" si="19"/>
        <v>42.947321068060674</v>
      </c>
    </row>
    <row r="10" spans="2:48" x14ac:dyDescent="0.25">
      <c r="B10" s="543">
        <v>20301</v>
      </c>
      <c r="C10" s="544" t="s">
        <v>24</v>
      </c>
      <c r="D10" s="538"/>
      <c r="E10" s="545">
        <v>54893.85</v>
      </c>
      <c r="F10" s="546">
        <v>2103.8780000000002</v>
      </c>
      <c r="G10" s="546">
        <v>30.055399999999999</v>
      </c>
      <c r="H10" s="547">
        <f t="shared" si="0"/>
        <v>37.569249999999997</v>
      </c>
      <c r="I10" s="538"/>
      <c r="J10" s="545">
        <f t="shared" si="20"/>
        <v>55991.726999999999</v>
      </c>
      <c r="K10" s="546">
        <f t="shared" si="1"/>
        <v>2145.9555600000003</v>
      </c>
      <c r="L10" s="546">
        <f t="shared" si="1"/>
        <v>30.656507999999999</v>
      </c>
      <c r="M10" s="547">
        <f t="shared" si="2"/>
        <v>38.320634999999996</v>
      </c>
      <c r="N10" s="538"/>
      <c r="O10" s="545">
        <f t="shared" si="21"/>
        <v>57111.561540000002</v>
      </c>
      <c r="P10" s="546">
        <f t="shared" si="3"/>
        <v>2188.8746712000002</v>
      </c>
      <c r="Q10" s="546">
        <f t="shared" si="3"/>
        <v>31.26963816</v>
      </c>
      <c r="R10" s="547">
        <f t="shared" si="4"/>
        <v>39.087047699999999</v>
      </c>
      <c r="S10" s="538"/>
      <c r="T10" s="545">
        <f t="shared" si="22"/>
        <v>58253.792770800006</v>
      </c>
      <c r="U10" s="546">
        <f t="shared" si="5"/>
        <v>2232.6521646240003</v>
      </c>
      <c r="V10" s="546">
        <f t="shared" si="5"/>
        <v>31.8950309232</v>
      </c>
      <c r="W10" s="547">
        <f t="shared" si="6"/>
        <v>39.868788653999999</v>
      </c>
      <c r="X10" s="538"/>
      <c r="Y10" s="545">
        <f t="shared" si="23"/>
        <v>59418.868626216004</v>
      </c>
      <c r="Z10" s="546">
        <f t="shared" si="7"/>
        <v>2277.3052079164804</v>
      </c>
      <c r="AA10" s="546">
        <f t="shared" si="7"/>
        <v>32.532931541663999</v>
      </c>
      <c r="AB10" s="547">
        <f t="shared" si="8"/>
        <v>40.666164427079998</v>
      </c>
      <c r="AC10" s="538"/>
      <c r="AD10" s="545">
        <f t="shared" si="24"/>
        <v>60607.245998740327</v>
      </c>
      <c r="AE10" s="546">
        <f t="shared" si="9"/>
        <v>2322.8513120748103</v>
      </c>
      <c r="AF10" s="546">
        <f t="shared" si="9"/>
        <v>33.183590172497276</v>
      </c>
      <c r="AG10" s="547">
        <f t="shared" si="10"/>
        <v>41.479487715621595</v>
      </c>
      <c r="AH10" s="538"/>
      <c r="AI10" s="545">
        <f t="shared" si="25"/>
        <v>61819.390918715137</v>
      </c>
      <c r="AJ10" s="546">
        <f t="shared" si="11"/>
        <v>2369.3083383163066</v>
      </c>
      <c r="AK10" s="546">
        <f t="shared" si="12"/>
        <v>33.84726197594722</v>
      </c>
      <c r="AL10" s="547">
        <f t="shared" si="13"/>
        <v>42.309077469934024</v>
      </c>
      <c r="AM10" s="538"/>
      <c r="AN10" s="545">
        <f t="shared" si="26"/>
        <v>63055.778737089444</v>
      </c>
      <c r="AO10" s="546">
        <f t="shared" si="14"/>
        <v>2416.694505082633</v>
      </c>
      <c r="AP10" s="546">
        <f t="shared" si="15"/>
        <v>34.524207215466163</v>
      </c>
      <c r="AQ10" s="547">
        <f t="shared" si="16"/>
        <v>43.155259019332703</v>
      </c>
      <c r="AR10" s="538"/>
      <c r="AS10" s="545">
        <f t="shared" si="27"/>
        <v>64316.894311831231</v>
      </c>
      <c r="AT10" s="546">
        <f t="shared" si="17"/>
        <v>2465.0283951842857</v>
      </c>
      <c r="AU10" s="546">
        <f t="shared" si="18"/>
        <v>35.214691359775486</v>
      </c>
      <c r="AV10" s="547">
        <f t="shared" si="19"/>
        <v>44.018364199719358</v>
      </c>
    </row>
    <row r="11" spans="2:48" x14ac:dyDescent="0.25">
      <c r="B11" s="543">
        <v>20302</v>
      </c>
      <c r="C11" s="544" t="s">
        <v>25</v>
      </c>
      <c r="D11" s="538"/>
      <c r="E11" s="545">
        <v>56251.39</v>
      </c>
      <c r="F11" s="546">
        <v>2155.79</v>
      </c>
      <c r="G11" s="546">
        <v>30.797000000000001</v>
      </c>
      <c r="H11" s="547">
        <f t="shared" si="0"/>
        <v>38.496250000000003</v>
      </c>
      <c r="I11" s="538"/>
      <c r="J11" s="545">
        <f t="shared" si="20"/>
        <v>57376.417800000003</v>
      </c>
      <c r="K11" s="546">
        <f t="shared" si="1"/>
        <v>2198.9058</v>
      </c>
      <c r="L11" s="546">
        <f t="shared" si="1"/>
        <v>31.412940000000003</v>
      </c>
      <c r="M11" s="547">
        <f t="shared" si="2"/>
        <v>39.266175000000004</v>
      </c>
      <c r="N11" s="538"/>
      <c r="O11" s="545">
        <f t="shared" si="21"/>
        <v>58523.946156000005</v>
      </c>
      <c r="P11" s="546">
        <f t="shared" si="3"/>
        <v>2242.8839160000002</v>
      </c>
      <c r="Q11" s="546">
        <f t="shared" si="3"/>
        <v>32.041198800000004</v>
      </c>
      <c r="R11" s="547">
        <f t="shared" si="4"/>
        <v>40.051498500000008</v>
      </c>
      <c r="S11" s="538"/>
      <c r="T11" s="545">
        <f t="shared" si="22"/>
        <v>59694.42507912001</v>
      </c>
      <c r="U11" s="546">
        <f t="shared" si="5"/>
        <v>2287.7415943200003</v>
      </c>
      <c r="V11" s="546">
        <f t="shared" si="5"/>
        <v>32.682022776000004</v>
      </c>
      <c r="W11" s="547">
        <f t="shared" si="6"/>
        <v>40.852528470000003</v>
      </c>
      <c r="X11" s="538"/>
      <c r="Y11" s="545">
        <f t="shared" si="23"/>
        <v>60888.313580702408</v>
      </c>
      <c r="Z11" s="546">
        <f t="shared" si="7"/>
        <v>2333.4964262064004</v>
      </c>
      <c r="AA11" s="546">
        <f t="shared" si="7"/>
        <v>33.335663231520002</v>
      </c>
      <c r="AB11" s="547">
        <f t="shared" si="8"/>
        <v>41.669579039400006</v>
      </c>
      <c r="AC11" s="538"/>
      <c r="AD11" s="545">
        <f t="shared" si="24"/>
        <v>62106.079852316456</v>
      </c>
      <c r="AE11" s="546">
        <f t="shared" si="9"/>
        <v>2380.1663547305284</v>
      </c>
      <c r="AF11" s="546">
        <f t="shared" si="9"/>
        <v>34.002376496150404</v>
      </c>
      <c r="AG11" s="547">
        <f t="shared" si="10"/>
        <v>42.502970620188009</v>
      </c>
      <c r="AH11" s="538"/>
      <c r="AI11" s="545">
        <f t="shared" si="25"/>
        <v>63348.201449362787</v>
      </c>
      <c r="AJ11" s="546">
        <f t="shared" si="11"/>
        <v>2427.7696818251388</v>
      </c>
      <c r="AK11" s="546">
        <f t="shared" si="12"/>
        <v>34.682424026073413</v>
      </c>
      <c r="AL11" s="547">
        <f t="shared" si="13"/>
        <v>43.353030032591768</v>
      </c>
      <c r="AM11" s="538"/>
      <c r="AN11" s="545">
        <f t="shared" si="26"/>
        <v>64615.165478350042</v>
      </c>
      <c r="AO11" s="546">
        <f t="shared" si="14"/>
        <v>2476.3250754616415</v>
      </c>
      <c r="AP11" s="546">
        <f t="shared" si="15"/>
        <v>35.37607250659488</v>
      </c>
      <c r="AQ11" s="547">
        <f t="shared" si="16"/>
        <v>44.220090633243601</v>
      </c>
      <c r="AR11" s="538"/>
      <c r="AS11" s="545">
        <f t="shared" si="27"/>
        <v>65907.468787917038</v>
      </c>
      <c r="AT11" s="546">
        <f t="shared" si="17"/>
        <v>2525.8515769708742</v>
      </c>
      <c r="AU11" s="546">
        <f t="shared" si="18"/>
        <v>36.08359395672678</v>
      </c>
      <c r="AV11" s="547">
        <f t="shared" si="19"/>
        <v>45.104492445908477</v>
      </c>
    </row>
    <row r="12" spans="2:48" x14ac:dyDescent="0.25">
      <c r="B12" s="543">
        <v>20303</v>
      </c>
      <c r="C12" s="544" t="s">
        <v>26</v>
      </c>
      <c r="D12" s="538"/>
      <c r="E12" s="545">
        <v>57600.69</v>
      </c>
      <c r="F12" s="546">
        <v>2207.7020000000002</v>
      </c>
      <c r="G12" s="546">
        <v>31.538600000000002</v>
      </c>
      <c r="H12" s="547">
        <f t="shared" si="0"/>
        <v>39.423250000000003</v>
      </c>
      <c r="I12" s="538"/>
      <c r="J12" s="545">
        <f t="shared" si="20"/>
        <v>58752.703800000003</v>
      </c>
      <c r="K12" s="546">
        <f t="shared" si="1"/>
        <v>2251.8560400000001</v>
      </c>
      <c r="L12" s="546">
        <f t="shared" si="1"/>
        <v>32.169372000000003</v>
      </c>
      <c r="M12" s="547">
        <f t="shared" si="2"/>
        <v>40.211715000000005</v>
      </c>
      <c r="N12" s="538"/>
      <c r="O12" s="545">
        <f t="shared" si="21"/>
        <v>59927.757876000003</v>
      </c>
      <c r="P12" s="546">
        <f t="shared" si="3"/>
        <v>2296.8931608000003</v>
      </c>
      <c r="Q12" s="546">
        <f t="shared" si="3"/>
        <v>32.812759440000001</v>
      </c>
      <c r="R12" s="547">
        <f t="shared" si="4"/>
        <v>41.015949300000003</v>
      </c>
      <c r="S12" s="538"/>
      <c r="T12" s="545">
        <f t="shared" si="22"/>
        <v>61126.313033520004</v>
      </c>
      <c r="U12" s="546">
        <f t="shared" si="5"/>
        <v>2342.8310240160004</v>
      </c>
      <c r="V12" s="546">
        <f t="shared" si="5"/>
        <v>33.469014628800004</v>
      </c>
      <c r="W12" s="547">
        <f t="shared" si="6"/>
        <v>41.836268286000006</v>
      </c>
      <c r="X12" s="538"/>
      <c r="Y12" s="545">
        <f t="shared" si="23"/>
        <v>62348.839294190402</v>
      </c>
      <c r="Z12" s="546">
        <f t="shared" si="7"/>
        <v>2389.6876444963204</v>
      </c>
      <c r="AA12" s="546">
        <f t="shared" si="7"/>
        <v>34.138394921376005</v>
      </c>
      <c r="AB12" s="547">
        <f t="shared" si="8"/>
        <v>42.672993651720006</v>
      </c>
      <c r="AC12" s="538"/>
      <c r="AD12" s="545">
        <f t="shared" si="24"/>
        <v>63595.816080074212</v>
      </c>
      <c r="AE12" s="546">
        <f t="shared" si="9"/>
        <v>2437.481397386247</v>
      </c>
      <c r="AF12" s="546">
        <f t="shared" si="9"/>
        <v>34.821162819803526</v>
      </c>
      <c r="AG12" s="547">
        <f t="shared" si="10"/>
        <v>43.526453524754409</v>
      </c>
      <c r="AH12" s="538"/>
      <c r="AI12" s="545">
        <f t="shared" si="25"/>
        <v>64867.732401675697</v>
      </c>
      <c r="AJ12" s="546">
        <f t="shared" si="11"/>
        <v>2486.231025333972</v>
      </c>
      <c r="AK12" s="546">
        <f t="shared" si="12"/>
        <v>35.517586076199599</v>
      </c>
      <c r="AL12" s="547">
        <f t="shared" si="13"/>
        <v>44.396982595249497</v>
      </c>
      <c r="AM12" s="538"/>
      <c r="AN12" s="545">
        <f t="shared" si="26"/>
        <v>66165.087049709211</v>
      </c>
      <c r="AO12" s="546">
        <f t="shared" si="14"/>
        <v>2535.9556458406514</v>
      </c>
      <c r="AP12" s="546">
        <f t="shared" si="15"/>
        <v>36.227937797723591</v>
      </c>
      <c r="AQ12" s="547">
        <f t="shared" si="16"/>
        <v>45.284922247154491</v>
      </c>
      <c r="AR12" s="538"/>
      <c r="AS12" s="545">
        <f t="shared" si="27"/>
        <v>67488.388790703393</v>
      </c>
      <c r="AT12" s="546">
        <f t="shared" si="17"/>
        <v>2586.6747587574646</v>
      </c>
      <c r="AU12" s="546">
        <f t="shared" si="18"/>
        <v>36.952496553678067</v>
      </c>
      <c r="AV12" s="547">
        <f t="shared" si="19"/>
        <v>46.190620692097582</v>
      </c>
    </row>
    <row r="13" spans="2:48" x14ac:dyDescent="0.25">
      <c r="B13" s="543">
        <v>20304</v>
      </c>
      <c r="C13" s="544" t="s">
        <v>27</v>
      </c>
      <c r="D13" s="538"/>
      <c r="E13" s="545">
        <v>58964.41</v>
      </c>
      <c r="F13" s="546">
        <v>2260.335</v>
      </c>
      <c r="G13" s="546">
        <v>32.290500000000002</v>
      </c>
      <c r="H13" s="547">
        <f t="shared" si="0"/>
        <v>40.363125000000004</v>
      </c>
      <c r="I13" s="538"/>
      <c r="J13" s="545">
        <f t="shared" si="20"/>
        <v>60143.698200000006</v>
      </c>
      <c r="K13" s="546">
        <f t="shared" si="1"/>
        <v>2305.5417000000002</v>
      </c>
      <c r="L13" s="546">
        <f t="shared" si="1"/>
        <v>32.936309999999999</v>
      </c>
      <c r="M13" s="547">
        <f t="shared" si="2"/>
        <v>41.170387499999997</v>
      </c>
      <c r="N13" s="538"/>
      <c r="O13" s="545">
        <f t="shared" si="21"/>
        <v>61346.572164000005</v>
      </c>
      <c r="P13" s="546">
        <f t="shared" si="3"/>
        <v>2351.6525340000003</v>
      </c>
      <c r="Q13" s="546">
        <f t="shared" si="3"/>
        <v>33.595036200000003</v>
      </c>
      <c r="R13" s="547">
        <f t="shared" si="4"/>
        <v>41.993795250000005</v>
      </c>
      <c r="S13" s="538"/>
      <c r="T13" s="545">
        <f t="shared" si="22"/>
        <v>62573.503607280007</v>
      </c>
      <c r="U13" s="546">
        <f t="shared" si="5"/>
        <v>2398.6855846800004</v>
      </c>
      <c r="V13" s="546">
        <f t="shared" si="5"/>
        <v>34.266936924000007</v>
      </c>
      <c r="W13" s="547">
        <f t="shared" si="6"/>
        <v>42.833671155000005</v>
      </c>
      <c r="X13" s="538"/>
      <c r="Y13" s="545">
        <f t="shared" si="23"/>
        <v>63824.97367942561</v>
      </c>
      <c r="Z13" s="546">
        <f t="shared" si="7"/>
        <v>2446.6592963736002</v>
      </c>
      <c r="AA13" s="546">
        <f t="shared" si="7"/>
        <v>34.952275662480005</v>
      </c>
      <c r="AB13" s="547">
        <f t="shared" si="8"/>
        <v>43.69034457810001</v>
      </c>
      <c r="AC13" s="538"/>
      <c r="AD13" s="545">
        <f t="shared" si="24"/>
        <v>65101.473153014122</v>
      </c>
      <c r="AE13" s="546">
        <f t="shared" si="9"/>
        <v>2495.5924823010723</v>
      </c>
      <c r="AF13" s="546">
        <f t="shared" si="9"/>
        <v>35.651321175729606</v>
      </c>
      <c r="AG13" s="547">
        <f t="shared" si="10"/>
        <v>44.564151469662008</v>
      </c>
      <c r="AH13" s="538"/>
      <c r="AI13" s="545">
        <f t="shared" si="25"/>
        <v>66403.502616074402</v>
      </c>
      <c r="AJ13" s="546">
        <f t="shared" si="11"/>
        <v>2545.5043319470938</v>
      </c>
      <c r="AK13" s="546">
        <f t="shared" si="12"/>
        <v>36.364347599244198</v>
      </c>
      <c r="AL13" s="547">
        <f t="shared" si="13"/>
        <v>45.455434499055244</v>
      </c>
      <c r="AM13" s="538"/>
      <c r="AN13" s="545">
        <f t="shared" si="26"/>
        <v>67731.572668395893</v>
      </c>
      <c r="AO13" s="546">
        <f t="shared" si="14"/>
        <v>2596.4144185860355</v>
      </c>
      <c r="AP13" s="546">
        <f t="shared" si="15"/>
        <v>37.091634551229085</v>
      </c>
      <c r="AQ13" s="547">
        <f t="shared" si="16"/>
        <v>46.364543189036354</v>
      </c>
      <c r="AR13" s="538"/>
      <c r="AS13" s="545">
        <f t="shared" si="27"/>
        <v>69086.204121763818</v>
      </c>
      <c r="AT13" s="546">
        <f t="shared" si="17"/>
        <v>2648.342706957756</v>
      </c>
      <c r="AU13" s="546">
        <f t="shared" si="18"/>
        <v>37.833467242253668</v>
      </c>
      <c r="AV13" s="547">
        <f t="shared" si="19"/>
        <v>47.291834052817087</v>
      </c>
    </row>
    <row r="14" spans="2:48" s="550" customFormat="1" x14ac:dyDescent="0.25">
      <c r="B14" s="548">
        <v>20401</v>
      </c>
      <c r="C14" s="549" t="s">
        <v>28</v>
      </c>
      <c r="D14" s="538"/>
      <c r="E14" s="545">
        <v>60801.93</v>
      </c>
      <c r="F14" s="546">
        <v>2330.2719999999999</v>
      </c>
      <c r="G14" s="546">
        <v>33.2896</v>
      </c>
      <c r="H14" s="547">
        <f t="shared" si="0"/>
        <v>41.612000000000002</v>
      </c>
      <c r="I14" s="538"/>
      <c r="J14" s="545">
        <f t="shared" si="20"/>
        <v>62017.9686</v>
      </c>
      <c r="K14" s="546">
        <f t="shared" si="1"/>
        <v>2376.8774399999998</v>
      </c>
      <c r="L14" s="546">
        <f t="shared" si="1"/>
        <v>33.955392000000003</v>
      </c>
      <c r="M14" s="547">
        <f t="shared" si="2"/>
        <v>42.444240000000008</v>
      </c>
      <c r="N14" s="538"/>
      <c r="O14" s="545">
        <f t="shared" si="21"/>
        <v>63258.327971999999</v>
      </c>
      <c r="P14" s="546">
        <f t="shared" si="3"/>
        <v>2424.4149887999997</v>
      </c>
      <c r="Q14" s="546">
        <f t="shared" si="3"/>
        <v>34.634499840000004</v>
      </c>
      <c r="R14" s="547">
        <f t="shared" si="4"/>
        <v>43.293124800000001</v>
      </c>
      <c r="S14" s="538"/>
      <c r="T14" s="545">
        <f t="shared" si="22"/>
        <v>64523.494531440003</v>
      </c>
      <c r="U14" s="546">
        <f t="shared" si="5"/>
        <v>2472.9032885759998</v>
      </c>
      <c r="V14" s="546">
        <f t="shared" si="5"/>
        <v>35.327189836800002</v>
      </c>
      <c r="W14" s="547">
        <f t="shared" si="6"/>
        <v>44.158987296000006</v>
      </c>
      <c r="X14" s="538"/>
      <c r="Y14" s="545">
        <f t="shared" si="23"/>
        <v>65813.964422068806</v>
      </c>
      <c r="Z14" s="546">
        <f t="shared" si="7"/>
        <v>2522.3613543475199</v>
      </c>
      <c r="AA14" s="546">
        <f t="shared" si="7"/>
        <v>36.033733633536002</v>
      </c>
      <c r="AB14" s="547">
        <f t="shared" si="8"/>
        <v>45.042167041920003</v>
      </c>
      <c r="AC14" s="538"/>
      <c r="AD14" s="545">
        <f t="shared" si="24"/>
        <v>67130.243710510185</v>
      </c>
      <c r="AE14" s="546">
        <f t="shared" si="9"/>
        <v>2572.8085814344704</v>
      </c>
      <c r="AF14" s="546">
        <f t="shared" si="9"/>
        <v>36.75440830620672</v>
      </c>
      <c r="AG14" s="547">
        <f t="shared" si="10"/>
        <v>45.943010382758402</v>
      </c>
      <c r="AH14" s="538"/>
      <c r="AI14" s="545">
        <f t="shared" si="25"/>
        <v>68472.848584720385</v>
      </c>
      <c r="AJ14" s="546">
        <f t="shared" si="11"/>
        <v>2624.2647530631598</v>
      </c>
      <c r="AK14" s="546">
        <f t="shared" si="12"/>
        <v>37.489496472330856</v>
      </c>
      <c r="AL14" s="547">
        <f t="shared" si="13"/>
        <v>46.861870590413574</v>
      </c>
      <c r="AM14" s="538"/>
      <c r="AN14" s="545">
        <f t="shared" si="26"/>
        <v>69842.305556414794</v>
      </c>
      <c r="AO14" s="546">
        <f t="shared" si="14"/>
        <v>2676.7500481244228</v>
      </c>
      <c r="AP14" s="546">
        <f t="shared" si="15"/>
        <v>38.239286401777477</v>
      </c>
      <c r="AQ14" s="547">
        <f t="shared" si="16"/>
        <v>47.799108002221843</v>
      </c>
      <c r="AR14" s="538"/>
      <c r="AS14" s="545">
        <f t="shared" si="27"/>
        <v>71239.15166754309</v>
      </c>
      <c r="AT14" s="546">
        <f t="shared" si="17"/>
        <v>2730.2850490869114</v>
      </c>
      <c r="AU14" s="546">
        <f t="shared" si="18"/>
        <v>39.004072129813025</v>
      </c>
      <c r="AV14" s="547">
        <f t="shared" si="19"/>
        <v>48.755090162266285</v>
      </c>
    </row>
    <row r="15" spans="2:48" s="550" customFormat="1" x14ac:dyDescent="0.25">
      <c r="B15" s="548">
        <v>20402</v>
      </c>
      <c r="C15" s="549" t="s">
        <v>29</v>
      </c>
      <c r="D15" s="538"/>
      <c r="E15" s="545">
        <v>62395.340000000004</v>
      </c>
      <c r="F15" s="546">
        <v>2391.5570000000002</v>
      </c>
      <c r="G15" s="546">
        <v>34.165100000000002</v>
      </c>
      <c r="H15" s="547">
        <f t="shared" si="0"/>
        <v>42.706375000000001</v>
      </c>
      <c r="I15" s="538"/>
      <c r="J15" s="545">
        <f t="shared" si="20"/>
        <v>63643.246800000008</v>
      </c>
      <c r="K15" s="546">
        <f t="shared" si="1"/>
        <v>2439.3881400000005</v>
      </c>
      <c r="L15" s="546">
        <f t="shared" si="1"/>
        <v>34.848402</v>
      </c>
      <c r="M15" s="547">
        <f t="shared" si="2"/>
        <v>43.560502499999998</v>
      </c>
      <c r="N15" s="538"/>
      <c r="O15" s="545">
        <f t="shared" si="21"/>
        <v>64916.111736000006</v>
      </c>
      <c r="P15" s="546">
        <f t="shared" si="3"/>
        <v>2488.1759028000006</v>
      </c>
      <c r="Q15" s="546">
        <f t="shared" si="3"/>
        <v>35.545370040000002</v>
      </c>
      <c r="R15" s="547">
        <f t="shared" si="4"/>
        <v>44.43171255</v>
      </c>
      <c r="S15" s="538"/>
      <c r="T15" s="545">
        <f t="shared" si="22"/>
        <v>66214.433970720012</v>
      </c>
      <c r="U15" s="546">
        <f t="shared" si="5"/>
        <v>2537.9394208560007</v>
      </c>
      <c r="V15" s="546">
        <f t="shared" si="5"/>
        <v>36.256277440800005</v>
      </c>
      <c r="W15" s="547">
        <f t="shared" si="6"/>
        <v>45.320346801000007</v>
      </c>
      <c r="X15" s="538"/>
      <c r="Y15" s="545">
        <f t="shared" si="23"/>
        <v>67538.722650134412</v>
      </c>
      <c r="Z15" s="546">
        <f t="shared" si="7"/>
        <v>2588.6982092731205</v>
      </c>
      <c r="AA15" s="546">
        <f t="shared" si="7"/>
        <v>36.981402989616008</v>
      </c>
      <c r="AB15" s="547">
        <f t="shared" si="8"/>
        <v>46.226753737020012</v>
      </c>
      <c r="AC15" s="538"/>
      <c r="AD15" s="545">
        <f t="shared" si="24"/>
        <v>68889.497103137095</v>
      </c>
      <c r="AE15" s="546">
        <f t="shared" si="9"/>
        <v>2640.4721734585828</v>
      </c>
      <c r="AF15" s="546">
        <f t="shared" si="9"/>
        <v>37.721031049408332</v>
      </c>
      <c r="AG15" s="547">
        <f t="shared" si="10"/>
        <v>47.151288811760416</v>
      </c>
      <c r="AH15" s="538"/>
      <c r="AI15" s="545">
        <f t="shared" si="25"/>
        <v>70267.287045199831</v>
      </c>
      <c r="AJ15" s="546">
        <f t="shared" si="11"/>
        <v>2693.2816169277544</v>
      </c>
      <c r="AK15" s="546">
        <f t="shared" si="12"/>
        <v>38.475451670396502</v>
      </c>
      <c r="AL15" s="547">
        <f t="shared" si="13"/>
        <v>48.094314587995626</v>
      </c>
      <c r="AM15" s="538"/>
      <c r="AN15" s="545">
        <f t="shared" si="26"/>
        <v>71672.63278610383</v>
      </c>
      <c r="AO15" s="546">
        <f t="shared" si="14"/>
        <v>2747.1472492663097</v>
      </c>
      <c r="AP15" s="546">
        <f t="shared" si="15"/>
        <v>39.244960703804431</v>
      </c>
      <c r="AQ15" s="547">
        <f t="shared" si="16"/>
        <v>49.056200879755536</v>
      </c>
      <c r="AR15" s="538"/>
      <c r="AS15" s="545">
        <f t="shared" si="27"/>
        <v>73106.085441825911</v>
      </c>
      <c r="AT15" s="546">
        <f t="shared" si="17"/>
        <v>2802.0901942516361</v>
      </c>
      <c r="AU15" s="546">
        <f t="shared" si="18"/>
        <v>40.029859917880522</v>
      </c>
      <c r="AV15" s="547">
        <f t="shared" si="19"/>
        <v>50.037324897350651</v>
      </c>
    </row>
    <row r="16" spans="2:48" s="550" customFormat="1" x14ac:dyDescent="0.25">
      <c r="B16" s="548">
        <v>20403</v>
      </c>
      <c r="C16" s="549" t="s">
        <v>30</v>
      </c>
      <c r="D16" s="538"/>
      <c r="E16" s="545">
        <v>64006.26</v>
      </c>
      <c r="F16" s="546">
        <v>2453.5630000000001</v>
      </c>
      <c r="G16" s="546">
        <v>35.050899999999999</v>
      </c>
      <c r="H16" s="547">
        <f t="shared" si="0"/>
        <v>43.813625000000002</v>
      </c>
      <c r="I16" s="538"/>
      <c r="J16" s="545">
        <f t="shared" si="20"/>
        <v>65286.385200000004</v>
      </c>
      <c r="K16" s="546">
        <f t="shared" si="1"/>
        <v>2502.6342600000003</v>
      </c>
      <c r="L16" s="546">
        <f t="shared" si="1"/>
        <v>35.751917999999996</v>
      </c>
      <c r="M16" s="547">
        <f t="shared" si="2"/>
        <v>44.689897499999994</v>
      </c>
      <c r="N16" s="538"/>
      <c r="O16" s="545">
        <f t="shared" si="21"/>
        <v>66592.112904000009</v>
      </c>
      <c r="P16" s="546">
        <f t="shared" si="3"/>
        <v>2552.6869452000005</v>
      </c>
      <c r="Q16" s="546">
        <f t="shared" si="3"/>
        <v>36.466956359999998</v>
      </c>
      <c r="R16" s="547">
        <f t="shared" si="4"/>
        <v>45.583695449999993</v>
      </c>
      <c r="S16" s="538"/>
      <c r="T16" s="545">
        <f t="shared" si="22"/>
        <v>67923.955162080005</v>
      </c>
      <c r="U16" s="546">
        <f t="shared" si="5"/>
        <v>2603.7406841040006</v>
      </c>
      <c r="V16" s="546">
        <f t="shared" si="5"/>
        <v>37.196295487199997</v>
      </c>
      <c r="W16" s="547">
        <f t="shared" si="6"/>
        <v>46.495369358999994</v>
      </c>
      <c r="X16" s="538"/>
      <c r="Y16" s="545">
        <f t="shared" si="23"/>
        <v>69282.434265321601</v>
      </c>
      <c r="Z16" s="546">
        <f t="shared" si="7"/>
        <v>2655.8154977860809</v>
      </c>
      <c r="AA16" s="546">
        <f t="shared" si="7"/>
        <v>37.940221396943997</v>
      </c>
      <c r="AB16" s="547">
        <f t="shared" si="8"/>
        <v>47.425276746179996</v>
      </c>
      <c r="AC16" s="538"/>
      <c r="AD16" s="545">
        <f t="shared" si="24"/>
        <v>70668.082950628028</v>
      </c>
      <c r="AE16" s="546">
        <f t="shared" si="9"/>
        <v>2708.9318077418025</v>
      </c>
      <c r="AF16" s="546">
        <f t="shared" si="9"/>
        <v>38.699025824882881</v>
      </c>
      <c r="AG16" s="547">
        <f t="shared" si="10"/>
        <v>48.373782281103601</v>
      </c>
      <c r="AH16" s="538"/>
      <c r="AI16" s="545">
        <f t="shared" si="25"/>
        <v>72081.444609640588</v>
      </c>
      <c r="AJ16" s="546">
        <f t="shared" si="11"/>
        <v>2763.1104438966386</v>
      </c>
      <c r="AK16" s="546">
        <f t="shared" si="12"/>
        <v>39.47300634138054</v>
      </c>
      <c r="AL16" s="547">
        <f t="shared" si="13"/>
        <v>49.341257926725675</v>
      </c>
      <c r="AM16" s="538"/>
      <c r="AN16" s="545">
        <f t="shared" si="26"/>
        <v>73523.073501833394</v>
      </c>
      <c r="AO16" s="546">
        <f t="shared" si="14"/>
        <v>2818.3726527745712</v>
      </c>
      <c r="AP16" s="546">
        <f t="shared" si="15"/>
        <v>40.262466468208153</v>
      </c>
      <c r="AQ16" s="547">
        <f t="shared" si="16"/>
        <v>50.328083085260189</v>
      </c>
      <c r="AR16" s="538"/>
      <c r="AS16" s="545">
        <f t="shared" si="27"/>
        <v>74993.53497187006</v>
      </c>
      <c r="AT16" s="546">
        <f t="shared" si="17"/>
        <v>2874.7401058300625</v>
      </c>
      <c r="AU16" s="546">
        <f t="shared" si="18"/>
        <v>41.067715797572319</v>
      </c>
      <c r="AV16" s="547">
        <f t="shared" si="19"/>
        <v>51.334644746965395</v>
      </c>
    </row>
    <row r="17" spans="2:48" s="550" customFormat="1" x14ac:dyDescent="0.25">
      <c r="B17" s="548">
        <v>20404</v>
      </c>
      <c r="C17" s="549" t="s">
        <v>31</v>
      </c>
      <c r="D17" s="538"/>
      <c r="E17" s="545">
        <v>65845.84</v>
      </c>
      <c r="F17" s="546">
        <v>2524.221</v>
      </c>
      <c r="G17" s="546">
        <v>36.060299999999998</v>
      </c>
      <c r="H17" s="547">
        <f t="shared" si="0"/>
        <v>45.075374999999994</v>
      </c>
      <c r="I17" s="538"/>
      <c r="J17" s="545">
        <f t="shared" si="20"/>
        <v>67162.756800000003</v>
      </c>
      <c r="K17" s="546">
        <f t="shared" si="1"/>
        <v>2574.7054200000002</v>
      </c>
      <c r="L17" s="546">
        <f t="shared" si="1"/>
        <v>36.781506</v>
      </c>
      <c r="M17" s="547">
        <f t="shared" si="2"/>
        <v>45.976882500000002</v>
      </c>
      <c r="N17" s="538"/>
      <c r="O17" s="545">
        <f t="shared" si="21"/>
        <v>68506.01193600001</v>
      </c>
      <c r="P17" s="546">
        <f t="shared" si="3"/>
        <v>2626.1995284000004</v>
      </c>
      <c r="Q17" s="546">
        <f t="shared" si="3"/>
        <v>37.517136120000004</v>
      </c>
      <c r="R17" s="547">
        <f t="shared" si="4"/>
        <v>46.896420150000004</v>
      </c>
      <c r="S17" s="538"/>
      <c r="T17" s="545">
        <f t="shared" si="22"/>
        <v>69876.132174720013</v>
      </c>
      <c r="U17" s="546">
        <f t="shared" si="5"/>
        <v>2678.7235189680005</v>
      </c>
      <c r="V17" s="546">
        <f t="shared" si="5"/>
        <v>38.267478842400003</v>
      </c>
      <c r="W17" s="547">
        <f t="shared" si="6"/>
        <v>47.834348553000005</v>
      </c>
      <c r="X17" s="538"/>
      <c r="Y17" s="545">
        <f t="shared" si="23"/>
        <v>71273.654818214418</v>
      </c>
      <c r="Z17" s="546">
        <f t="shared" si="7"/>
        <v>2732.2979893473607</v>
      </c>
      <c r="AA17" s="546">
        <f t="shared" si="7"/>
        <v>39.032828419248006</v>
      </c>
      <c r="AB17" s="547">
        <f t="shared" si="8"/>
        <v>48.791035524060007</v>
      </c>
      <c r="AC17" s="538"/>
      <c r="AD17" s="545">
        <f t="shared" si="24"/>
        <v>72699.127914578712</v>
      </c>
      <c r="AE17" s="546">
        <f t="shared" si="9"/>
        <v>2786.9439491343078</v>
      </c>
      <c r="AF17" s="546">
        <f t="shared" si="9"/>
        <v>39.813484987632968</v>
      </c>
      <c r="AG17" s="547">
        <f t="shared" si="10"/>
        <v>49.766856234541208</v>
      </c>
      <c r="AH17" s="538"/>
      <c r="AI17" s="545">
        <f t="shared" si="25"/>
        <v>74153.110472870292</v>
      </c>
      <c r="AJ17" s="546">
        <f t="shared" si="11"/>
        <v>2842.6828281169942</v>
      </c>
      <c r="AK17" s="546">
        <f t="shared" si="12"/>
        <v>40.609754687385632</v>
      </c>
      <c r="AL17" s="547">
        <f t="shared" si="13"/>
        <v>50.762193359232043</v>
      </c>
      <c r="AM17" s="538"/>
      <c r="AN17" s="545">
        <f t="shared" si="26"/>
        <v>75636.172682327699</v>
      </c>
      <c r="AO17" s="546">
        <f t="shared" si="14"/>
        <v>2899.5364846793341</v>
      </c>
      <c r="AP17" s="546">
        <f t="shared" si="15"/>
        <v>41.421949781133343</v>
      </c>
      <c r="AQ17" s="547">
        <f t="shared" si="16"/>
        <v>51.77743722641668</v>
      </c>
      <c r="AR17" s="538"/>
      <c r="AS17" s="545">
        <f t="shared" si="27"/>
        <v>77148.896135974253</v>
      </c>
      <c r="AT17" s="546">
        <f t="shared" si="17"/>
        <v>2957.5272143729208</v>
      </c>
      <c r="AU17" s="546">
        <f t="shared" si="18"/>
        <v>42.250388776756012</v>
      </c>
      <c r="AV17" s="547">
        <f t="shared" si="19"/>
        <v>52.812985970945014</v>
      </c>
    </row>
    <row r="18" spans="2:48" x14ac:dyDescent="0.25">
      <c r="B18" s="543">
        <v>20501</v>
      </c>
      <c r="C18" s="544" t="s">
        <v>32</v>
      </c>
      <c r="D18" s="538"/>
      <c r="E18" s="545">
        <v>67725.59</v>
      </c>
      <c r="F18" s="546">
        <v>2595.6</v>
      </c>
      <c r="G18" s="546">
        <v>37.08</v>
      </c>
      <c r="H18" s="547">
        <f t="shared" si="0"/>
        <v>46.349999999999994</v>
      </c>
      <c r="I18" s="538"/>
      <c r="J18" s="545">
        <f t="shared" si="20"/>
        <v>69080.101800000004</v>
      </c>
      <c r="K18" s="546">
        <f t="shared" si="1"/>
        <v>2647.5120000000002</v>
      </c>
      <c r="L18" s="546">
        <f t="shared" si="1"/>
        <v>37.821599999999997</v>
      </c>
      <c r="M18" s="547">
        <f t="shared" si="2"/>
        <v>47.276999999999994</v>
      </c>
      <c r="N18" s="538"/>
      <c r="O18" s="545">
        <f t="shared" si="21"/>
        <v>70461.703836000001</v>
      </c>
      <c r="P18" s="546">
        <f t="shared" si="3"/>
        <v>2700.4622400000003</v>
      </c>
      <c r="Q18" s="546">
        <f t="shared" si="3"/>
        <v>38.578032</v>
      </c>
      <c r="R18" s="547">
        <f t="shared" si="4"/>
        <v>48.222540000000002</v>
      </c>
      <c r="S18" s="538"/>
      <c r="T18" s="545">
        <f t="shared" si="22"/>
        <v>71870.937912720008</v>
      </c>
      <c r="U18" s="546">
        <f t="shared" si="5"/>
        <v>2754.4714848000003</v>
      </c>
      <c r="V18" s="546">
        <f t="shared" si="5"/>
        <v>39.349592640000004</v>
      </c>
      <c r="W18" s="547">
        <f t="shared" si="6"/>
        <v>49.186990800000004</v>
      </c>
      <c r="X18" s="538"/>
      <c r="Y18" s="545">
        <f t="shared" si="23"/>
        <v>73308.356670974405</v>
      </c>
      <c r="Z18" s="546">
        <f t="shared" si="7"/>
        <v>2809.5609144960004</v>
      </c>
      <c r="AA18" s="546">
        <f t="shared" si="7"/>
        <v>40.136584492800004</v>
      </c>
      <c r="AB18" s="547">
        <f t="shared" si="8"/>
        <v>50.170730616000007</v>
      </c>
      <c r="AC18" s="538"/>
      <c r="AD18" s="545">
        <f t="shared" si="24"/>
        <v>74774.523804393888</v>
      </c>
      <c r="AE18" s="546">
        <f t="shared" si="9"/>
        <v>2865.7521327859204</v>
      </c>
      <c r="AF18" s="546">
        <f t="shared" si="9"/>
        <v>40.939316182656007</v>
      </c>
      <c r="AG18" s="547">
        <f t="shared" si="10"/>
        <v>51.174145228320008</v>
      </c>
      <c r="AH18" s="538"/>
      <c r="AI18" s="545">
        <f t="shared" si="25"/>
        <v>76270.014280481773</v>
      </c>
      <c r="AJ18" s="546">
        <f t="shared" si="11"/>
        <v>2923.0671754416389</v>
      </c>
      <c r="AK18" s="546">
        <f t="shared" si="12"/>
        <v>41.758102506309129</v>
      </c>
      <c r="AL18" s="547">
        <f t="shared" si="13"/>
        <v>52.197628132886408</v>
      </c>
      <c r="AM18" s="538"/>
      <c r="AN18" s="545">
        <f t="shared" si="26"/>
        <v>77795.414566091407</v>
      </c>
      <c r="AO18" s="546">
        <f t="shared" si="14"/>
        <v>2981.5285189504716</v>
      </c>
      <c r="AP18" s="546">
        <f t="shared" si="15"/>
        <v>42.593264556435315</v>
      </c>
      <c r="AQ18" s="547">
        <f t="shared" si="16"/>
        <v>53.241580695544144</v>
      </c>
      <c r="AR18" s="538"/>
      <c r="AS18" s="545">
        <f t="shared" si="27"/>
        <v>79351.322857413237</v>
      </c>
      <c r="AT18" s="546">
        <f t="shared" si="17"/>
        <v>3041.159089329481</v>
      </c>
      <c r="AU18" s="546">
        <f t="shared" si="18"/>
        <v>43.445129847564026</v>
      </c>
      <c r="AV18" s="547">
        <f t="shared" si="19"/>
        <v>54.306412309455034</v>
      </c>
    </row>
    <row r="19" spans="2:48" x14ac:dyDescent="0.25">
      <c r="B19" s="543">
        <v>20502</v>
      </c>
      <c r="C19" s="544" t="s">
        <v>33</v>
      </c>
      <c r="D19" s="538"/>
      <c r="E19" s="545">
        <v>69609.460000000006</v>
      </c>
      <c r="F19" s="546">
        <v>2668.4209999999998</v>
      </c>
      <c r="G19" s="546">
        <v>38.1203</v>
      </c>
      <c r="H19" s="547">
        <f t="shared" si="0"/>
        <v>47.650374999999997</v>
      </c>
      <c r="I19" s="538"/>
      <c r="J19" s="545">
        <f t="shared" si="20"/>
        <v>71001.649200000014</v>
      </c>
      <c r="K19" s="546">
        <f t="shared" si="1"/>
        <v>2721.7894200000001</v>
      </c>
      <c r="L19" s="546">
        <f t="shared" si="1"/>
        <v>38.882705999999999</v>
      </c>
      <c r="M19" s="547">
        <f t="shared" si="2"/>
        <v>48.603382499999995</v>
      </c>
      <c r="N19" s="538"/>
      <c r="O19" s="545">
        <f t="shared" si="21"/>
        <v>72421.682184000019</v>
      </c>
      <c r="P19" s="546">
        <f t="shared" si="3"/>
        <v>2776.2252084000002</v>
      </c>
      <c r="Q19" s="546">
        <f t="shared" si="3"/>
        <v>39.66036012</v>
      </c>
      <c r="R19" s="547">
        <f t="shared" si="4"/>
        <v>49.575450150000002</v>
      </c>
      <c r="S19" s="538"/>
      <c r="T19" s="545">
        <f t="shared" si="22"/>
        <v>73870.115827680027</v>
      </c>
      <c r="U19" s="546">
        <f t="shared" si="5"/>
        <v>2831.7497125680002</v>
      </c>
      <c r="V19" s="546">
        <f t="shared" si="5"/>
        <v>40.453567322399998</v>
      </c>
      <c r="W19" s="547">
        <f t="shared" si="6"/>
        <v>50.566959152999999</v>
      </c>
      <c r="X19" s="538"/>
      <c r="Y19" s="545">
        <f t="shared" si="23"/>
        <v>75347.518144233632</v>
      </c>
      <c r="Z19" s="546">
        <f t="shared" si="7"/>
        <v>2888.3847068193604</v>
      </c>
      <c r="AA19" s="546">
        <f t="shared" si="7"/>
        <v>41.262638668847998</v>
      </c>
      <c r="AB19" s="547">
        <f t="shared" si="8"/>
        <v>51.578298336060001</v>
      </c>
      <c r="AC19" s="538"/>
      <c r="AD19" s="545">
        <f t="shared" si="24"/>
        <v>76854.468507118305</v>
      </c>
      <c r="AE19" s="546">
        <f t="shared" si="9"/>
        <v>2946.1524009557475</v>
      </c>
      <c r="AF19" s="546">
        <f t="shared" si="9"/>
        <v>42.087891442224958</v>
      </c>
      <c r="AG19" s="547">
        <f t="shared" si="10"/>
        <v>52.609864302781197</v>
      </c>
      <c r="AH19" s="538"/>
      <c r="AI19" s="545">
        <f t="shared" si="25"/>
        <v>78391.557877260668</v>
      </c>
      <c r="AJ19" s="546">
        <f t="shared" si="11"/>
        <v>3005.0754489748624</v>
      </c>
      <c r="AK19" s="546">
        <f t="shared" si="12"/>
        <v>42.929649271069458</v>
      </c>
      <c r="AL19" s="547">
        <f t="shared" si="13"/>
        <v>53.662061588836821</v>
      </c>
      <c r="AM19" s="538"/>
      <c r="AN19" s="545">
        <f t="shared" si="26"/>
        <v>79959.389034805878</v>
      </c>
      <c r="AO19" s="546">
        <f t="shared" si="14"/>
        <v>3065.1769579543598</v>
      </c>
      <c r="AP19" s="546">
        <f t="shared" si="15"/>
        <v>43.788242256490847</v>
      </c>
      <c r="AQ19" s="547">
        <f t="shared" si="16"/>
        <v>54.735302820613555</v>
      </c>
      <c r="AR19" s="538"/>
      <c r="AS19" s="545">
        <f t="shared" si="27"/>
        <v>81558.57681550199</v>
      </c>
      <c r="AT19" s="546">
        <f t="shared" si="17"/>
        <v>3126.4804971134472</v>
      </c>
      <c r="AU19" s="546">
        <f t="shared" si="18"/>
        <v>44.664007101620662</v>
      </c>
      <c r="AV19" s="547">
        <f t="shared" si="19"/>
        <v>55.830008877025826</v>
      </c>
    </row>
    <row r="20" spans="2:48" x14ac:dyDescent="0.25">
      <c r="B20" s="543">
        <v>20503</v>
      </c>
      <c r="C20" s="544" t="s">
        <v>34</v>
      </c>
      <c r="D20" s="538"/>
      <c r="E20" s="545">
        <v>71506.720000000001</v>
      </c>
      <c r="F20" s="546">
        <v>2740.5209999999997</v>
      </c>
      <c r="G20" s="546">
        <v>39.150300000000001</v>
      </c>
      <c r="H20" s="547">
        <f t="shared" si="0"/>
        <v>48.937875000000005</v>
      </c>
      <c r="I20" s="538"/>
      <c r="J20" s="545">
        <f t="shared" si="20"/>
        <v>72936.854399999997</v>
      </c>
      <c r="K20" s="546">
        <f t="shared" si="20"/>
        <v>2795.33142</v>
      </c>
      <c r="L20" s="546">
        <f t="shared" si="20"/>
        <v>39.933306000000002</v>
      </c>
      <c r="M20" s="547">
        <f t="shared" si="2"/>
        <v>49.916632500000006</v>
      </c>
      <c r="N20" s="538"/>
      <c r="O20" s="545">
        <f t="shared" si="21"/>
        <v>74395.591487999991</v>
      </c>
      <c r="P20" s="546">
        <f t="shared" si="3"/>
        <v>2851.2380484</v>
      </c>
      <c r="Q20" s="546">
        <f t="shared" si="3"/>
        <v>40.731972120000002</v>
      </c>
      <c r="R20" s="547">
        <f t="shared" si="4"/>
        <v>50.91496515</v>
      </c>
      <c r="S20" s="538"/>
      <c r="T20" s="545">
        <f t="shared" si="22"/>
        <v>75883.503317759998</v>
      </c>
      <c r="U20" s="546">
        <f t="shared" si="5"/>
        <v>2908.262809368</v>
      </c>
      <c r="V20" s="546">
        <f t="shared" si="5"/>
        <v>41.546611562400003</v>
      </c>
      <c r="W20" s="547">
        <f t="shared" si="6"/>
        <v>51.933264453000007</v>
      </c>
      <c r="X20" s="538"/>
      <c r="Y20" s="545">
        <f t="shared" si="23"/>
        <v>77401.173384115202</v>
      </c>
      <c r="Z20" s="546">
        <f t="shared" si="7"/>
        <v>2966.4280655553603</v>
      </c>
      <c r="AA20" s="546">
        <f t="shared" si="7"/>
        <v>42.377543793648002</v>
      </c>
      <c r="AB20" s="547">
        <f t="shared" si="8"/>
        <v>52.971929742059999</v>
      </c>
      <c r="AC20" s="538"/>
      <c r="AD20" s="545">
        <f t="shared" si="24"/>
        <v>78949.196851797504</v>
      </c>
      <c r="AE20" s="546">
        <f t="shared" si="9"/>
        <v>3025.7566268664677</v>
      </c>
      <c r="AF20" s="546">
        <f t="shared" si="9"/>
        <v>43.225094669520963</v>
      </c>
      <c r="AG20" s="547">
        <f t="shared" si="10"/>
        <v>54.031368336901203</v>
      </c>
      <c r="AH20" s="538"/>
      <c r="AI20" s="545">
        <f t="shared" si="25"/>
        <v>80528.180788833459</v>
      </c>
      <c r="AJ20" s="546">
        <f t="shared" si="11"/>
        <v>3086.2717594037972</v>
      </c>
      <c r="AK20" s="546">
        <f t="shared" si="12"/>
        <v>44.089596562911382</v>
      </c>
      <c r="AL20" s="547">
        <f t="shared" si="13"/>
        <v>55.111995703639224</v>
      </c>
      <c r="AM20" s="538"/>
      <c r="AN20" s="545">
        <f t="shared" si="26"/>
        <v>82138.74440461013</v>
      </c>
      <c r="AO20" s="546">
        <f t="shared" si="14"/>
        <v>3147.9971945918733</v>
      </c>
      <c r="AP20" s="546">
        <f t="shared" si="15"/>
        <v>44.971388494169609</v>
      </c>
      <c r="AQ20" s="547">
        <f t="shared" si="16"/>
        <v>56.214235617712013</v>
      </c>
      <c r="AR20" s="538"/>
      <c r="AS20" s="545">
        <f t="shared" si="27"/>
        <v>83781.519292702331</v>
      </c>
      <c r="AT20" s="546">
        <f t="shared" si="17"/>
        <v>3210.9571384837109</v>
      </c>
      <c r="AU20" s="546">
        <f t="shared" si="18"/>
        <v>45.870816264053005</v>
      </c>
      <c r="AV20" s="547">
        <f t="shared" si="19"/>
        <v>57.33852033006626</v>
      </c>
    </row>
    <row r="21" spans="2:48" x14ac:dyDescent="0.25">
      <c r="B21" s="543">
        <v>20504</v>
      </c>
      <c r="C21" s="544" t="s">
        <v>35</v>
      </c>
      <c r="D21" s="538"/>
      <c r="E21" s="545">
        <v>73389.56</v>
      </c>
      <c r="F21" s="546">
        <v>2813.3420000000001</v>
      </c>
      <c r="G21" s="546">
        <v>40.190600000000003</v>
      </c>
      <c r="H21" s="547">
        <f t="shared" si="0"/>
        <v>50.238250000000008</v>
      </c>
      <c r="I21" s="538"/>
      <c r="J21" s="545">
        <f t="shared" si="20"/>
        <v>74857.351200000005</v>
      </c>
      <c r="K21" s="546">
        <f t="shared" si="20"/>
        <v>2869.6088400000003</v>
      </c>
      <c r="L21" s="546">
        <f t="shared" si="20"/>
        <v>40.994412000000004</v>
      </c>
      <c r="M21" s="547">
        <f t="shared" si="2"/>
        <v>51.243015000000007</v>
      </c>
      <c r="N21" s="538"/>
      <c r="O21" s="545">
        <f t="shared" si="21"/>
        <v>76354.49822400001</v>
      </c>
      <c r="P21" s="546">
        <f t="shared" si="3"/>
        <v>2927.0010168000003</v>
      </c>
      <c r="Q21" s="546">
        <f t="shared" si="3"/>
        <v>41.814300240000001</v>
      </c>
      <c r="R21" s="547">
        <f t="shared" si="4"/>
        <v>52.2678753</v>
      </c>
      <c r="S21" s="538"/>
      <c r="T21" s="545">
        <f t="shared" si="22"/>
        <v>77881.588188480018</v>
      </c>
      <c r="U21" s="546">
        <f t="shared" si="5"/>
        <v>2985.5410371360003</v>
      </c>
      <c r="V21" s="546">
        <f t="shared" si="5"/>
        <v>42.650586244800003</v>
      </c>
      <c r="W21" s="547">
        <f t="shared" si="6"/>
        <v>53.313232806000002</v>
      </c>
      <c r="X21" s="538"/>
      <c r="Y21" s="545">
        <f t="shared" si="23"/>
        <v>79439.219952249623</v>
      </c>
      <c r="Z21" s="546">
        <f t="shared" si="7"/>
        <v>3045.2518578787203</v>
      </c>
      <c r="AA21" s="546">
        <f t="shared" si="7"/>
        <v>43.503597969696003</v>
      </c>
      <c r="AB21" s="547">
        <f t="shared" si="8"/>
        <v>54.37949746212</v>
      </c>
      <c r="AC21" s="538"/>
      <c r="AD21" s="545">
        <f t="shared" si="24"/>
        <v>81028.004351294614</v>
      </c>
      <c r="AE21" s="546">
        <f t="shared" si="9"/>
        <v>3106.1568950362948</v>
      </c>
      <c r="AF21" s="546">
        <f t="shared" si="9"/>
        <v>44.373669929089921</v>
      </c>
      <c r="AG21" s="547">
        <f t="shared" si="10"/>
        <v>55.4670874113624</v>
      </c>
      <c r="AH21" s="538"/>
      <c r="AI21" s="545">
        <f t="shared" si="25"/>
        <v>82648.564438320507</v>
      </c>
      <c r="AJ21" s="546">
        <f t="shared" si="11"/>
        <v>3168.2800329370207</v>
      </c>
      <c r="AK21" s="546">
        <f t="shared" si="12"/>
        <v>45.261143327671718</v>
      </c>
      <c r="AL21" s="547">
        <f t="shared" si="13"/>
        <v>56.576429159589651</v>
      </c>
      <c r="AM21" s="538"/>
      <c r="AN21" s="545">
        <f t="shared" si="26"/>
        <v>84301.535727086914</v>
      </c>
      <c r="AO21" s="546">
        <f t="shared" si="14"/>
        <v>3231.645633595761</v>
      </c>
      <c r="AP21" s="546">
        <f t="shared" si="15"/>
        <v>46.166366194225155</v>
      </c>
      <c r="AQ21" s="547">
        <f t="shared" si="16"/>
        <v>57.707957742781446</v>
      </c>
      <c r="AR21" s="538"/>
      <c r="AS21" s="545">
        <f t="shared" si="27"/>
        <v>85987.56644162866</v>
      </c>
      <c r="AT21" s="546">
        <f t="shared" si="17"/>
        <v>3296.2785462676761</v>
      </c>
      <c r="AU21" s="546">
        <f t="shared" si="18"/>
        <v>47.089693518109662</v>
      </c>
      <c r="AV21" s="547">
        <f t="shared" si="19"/>
        <v>58.86211689763708</v>
      </c>
    </row>
    <row r="22" spans="2:48" x14ac:dyDescent="0.25">
      <c r="B22" s="543">
        <v>20601</v>
      </c>
      <c r="C22" s="544" t="s">
        <v>36</v>
      </c>
      <c r="D22" s="538"/>
      <c r="E22" s="545">
        <v>75726.63</v>
      </c>
      <c r="F22" s="546">
        <v>2902.7460000000001</v>
      </c>
      <c r="G22" s="546">
        <v>41.467799999999997</v>
      </c>
      <c r="H22" s="547">
        <f t="shared" si="0"/>
        <v>51.83475</v>
      </c>
      <c r="I22" s="538"/>
      <c r="J22" s="545">
        <f t="shared" si="20"/>
        <v>77241.162600000011</v>
      </c>
      <c r="K22" s="546">
        <f t="shared" si="20"/>
        <v>2960.8009200000001</v>
      </c>
      <c r="L22" s="546">
        <f t="shared" si="20"/>
        <v>42.297156000000001</v>
      </c>
      <c r="M22" s="547">
        <f t="shared" si="2"/>
        <v>52.871445000000001</v>
      </c>
      <c r="N22" s="538"/>
      <c r="O22" s="545">
        <f t="shared" si="21"/>
        <v>78785.985852000013</v>
      </c>
      <c r="P22" s="546">
        <f t="shared" si="3"/>
        <v>3020.0169384000001</v>
      </c>
      <c r="Q22" s="546">
        <f t="shared" si="3"/>
        <v>43.143099120000002</v>
      </c>
      <c r="R22" s="547">
        <f t="shared" si="4"/>
        <v>53.928873899999999</v>
      </c>
      <c r="S22" s="538"/>
      <c r="T22" s="545">
        <f t="shared" si="22"/>
        <v>80361.705569040016</v>
      </c>
      <c r="U22" s="546">
        <f t="shared" si="5"/>
        <v>3080.4172771680001</v>
      </c>
      <c r="V22" s="546">
        <f t="shared" si="5"/>
        <v>44.005961102400001</v>
      </c>
      <c r="W22" s="547">
        <f t="shared" si="6"/>
        <v>55.007451377999999</v>
      </c>
      <c r="X22" s="538"/>
      <c r="Y22" s="545">
        <f t="shared" si="23"/>
        <v>81968.939680420823</v>
      </c>
      <c r="Z22" s="546">
        <f t="shared" si="7"/>
        <v>3142.02562271136</v>
      </c>
      <c r="AA22" s="546">
        <f t="shared" si="7"/>
        <v>44.886080324448002</v>
      </c>
      <c r="AB22" s="547">
        <f t="shared" si="8"/>
        <v>56.107600405560007</v>
      </c>
      <c r="AC22" s="538"/>
      <c r="AD22" s="545">
        <f t="shared" si="24"/>
        <v>83608.318474029234</v>
      </c>
      <c r="AE22" s="546">
        <f t="shared" si="9"/>
        <v>3204.8661351655874</v>
      </c>
      <c r="AF22" s="546">
        <f t="shared" si="9"/>
        <v>45.78380193093696</v>
      </c>
      <c r="AG22" s="547">
        <f t="shared" si="10"/>
        <v>57.2297524136712</v>
      </c>
      <c r="AH22" s="538"/>
      <c r="AI22" s="545">
        <f t="shared" si="25"/>
        <v>85280.484843509825</v>
      </c>
      <c r="AJ22" s="546">
        <f t="shared" si="11"/>
        <v>3268.9634578688992</v>
      </c>
      <c r="AK22" s="546">
        <f t="shared" si="12"/>
        <v>46.699477969555701</v>
      </c>
      <c r="AL22" s="547">
        <f t="shared" si="13"/>
        <v>58.374347461944623</v>
      </c>
      <c r="AM22" s="538"/>
      <c r="AN22" s="545">
        <f t="shared" si="26"/>
        <v>86986.094540380029</v>
      </c>
      <c r="AO22" s="546">
        <f t="shared" si="14"/>
        <v>3334.3427270262773</v>
      </c>
      <c r="AP22" s="546">
        <f t="shared" si="15"/>
        <v>47.633467528946817</v>
      </c>
      <c r="AQ22" s="547">
        <f t="shared" si="16"/>
        <v>59.541834411183522</v>
      </c>
      <c r="AR22" s="538"/>
      <c r="AS22" s="545">
        <f t="shared" si="27"/>
        <v>88725.816431187632</v>
      </c>
      <c r="AT22" s="546">
        <f t="shared" si="17"/>
        <v>3401.0295815668028</v>
      </c>
      <c r="AU22" s="546">
        <f t="shared" si="18"/>
        <v>48.586136879525753</v>
      </c>
      <c r="AV22" s="547">
        <f t="shared" si="19"/>
        <v>60.732671099407192</v>
      </c>
    </row>
    <row r="23" spans="2:48" x14ac:dyDescent="0.25">
      <c r="B23" s="543">
        <v>20602</v>
      </c>
      <c r="C23" s="544" t="s">
        <v>37</v>
      </c>
      <c r="D23" s="538"/>
      <c r="E23" s="545">
        <v>77608.44</v>
      </c>
      <c r="F23" s="546">
        <v>2974.846</v>
      </c>
      <c r="G23" s="546">
        <v>42.497799999999998</v>
      </c>
      <c r="H23" s="547">
        <f t="shared" si="0"/>
        <v>53.122249999999994</v>
      </c>
      <c r="I23" s="538"/>
      <c r="J23" s="545">
        <f t="shared" si="20"/>
        <v>79160.608800000002</v>
      </c>
      <c r="K23" s="546">
        <f t="shared" si="20"/>
        <v>3034.34292</v>
      </c>
      <c r="L23" s="546">
        <f t="shared" si="20"/>
        <v>43.347755999999997</v>
      </c>
      <c r="M23" s="547">
        <f t="shared" si="2"/>
        <v>54.184694999999998</v>
      </c>
      <c r="N23" s="538"/>
      <c r="O23" s="545">
        <f t="shared" si="21"/>
        <v>80743.820976000003</v>
      </c>
      <c r="P23" s="546">
        <f t="shared" si="3"/>
        <v>3095.0297783999999</v>
      </c>
      <c r="Q23" s="546">
        <f t="shared" si="3"/>
        <v>44.214711119999997</v>
      </c>
      <c r="R23" s="547">
        <f t="shared" si="4"/>
        <v>55.268388899999998</v>
      </c>
      <c r="S23" s="538"/>
      <c r="T23" s="545">
        <f t="shared" si="22"/>
        <v>82358.697395520008</v>
      </c>
      <c r="U23" s="546">
        <f t="shared" si="5"/>
        <v>3156.9303739679999</v>
      </c>
      <c r="V23" s="546">
        <f t="shared" si="5"/>
        <v>45.099005342399998</v>
      </c>
      <c r="W23" s="547">
        <f t="shared" si="6"/>
        <v>56.373756677999999</v>
      </c>
      <c r="X23" s="538"/>
      <c r="Y23" s="545">
        <f t="shared" si="23"/>
        <v>84005.871343430408</v>
      </c>
      <c r="Z23" s="546">
        <f t="shared" si="7"/>
        <v>3220.0689814473599</v>
      </c>
      <c r="AA23" s="546">
        <f t="shared" si="7"/>
        <v>46.000985449247999</v>
      </c>
      <c r="AB23" s="547">
        <f t="shared" si="8"/>
        <v>57.501231811559997</v>
      </c>
      <c r="AC23" s="538"/>
      <c r="AD23" s="545">
        <f t="shared" si="24"/>
        <v>85685.988770299024</v>
      </c>
      <c r="AE23" s="546">
        <f t="shared" si="9"/>
        <v>3284.4703610763072</v>
      </c>
      <c r="AF23" s="546">
        <f t="shared" si="9"/>
        <v>46.921005158232958</v>
      </c>
      <c r="AG23" s="547">
        <f t="shared" si="10"/>
        <v>58.651256447791198</v>
      </c>
      <c r="AH23" s="538"/>
      <c r="AI23" s="545">
        <f t="shared" si="25"/>
        <v>87399.708545705013</v>
      </c>
      <c r="AJ23" s="546">
        <f t="shared" si="11"/>
        <v>3350.1597682978336</v>
      </c>
      <c r="AK23" s="546">
        <f t="shared" si="12"/>
        <v>47.859425261397618</v>
      </c>
      <c r="AL23" s="547">
        <f t="shared" si="13"/>
        <v>59.824281576747026</v>
      </c>
      <c r="AM23" s="538"/>
      <c r="AN23" s="545">
        <f t="shared" si="26"/>
        <v>89147.702716619111</v>
      </c>
      <c r="AO23" s="546">
        <f t="shared" si="14"/>
        <v>3417.1629636637904</v>
      </c>
      <c r="AP23" s="546">
        <f t="shared" si="15"/>
        <v>48.816613766625572</v>
      </c>
      <c r="AQ23" s="547">
        <f t="shared" si="16"/>
        <v>61.020767208281967</v>
      </c>
      <c r="AR23" s="538"/>
      <c r="AS23" s="545">
        <f t="shared" si="27"/>
        <v>90930.656770951493</v>
      </c>
      <c r="AT23" s="546">
        <f t="shared" si="17"/>
        <v>3485.5062229370665</v>
      </c>
      <c r="AU23" s="546">
        <f t="shared" si="18"/>
        <v>49.792946041958082</v>
      </c>
      <c r="AV23" s="547">
        <f t="shared" si="19"/>
        <v>62.241182552447604</v>
      </c>
    </row>
    <row r="24" spans="2:48" x14ac:dyDescent="0.25">
      <c r="B24" s="543">
        <v>20603</v>
      </c>
      <c r="C24" s="544" t="s">
        <v>38</v>
      </c>
      <c r="D24" s="538"/>
      <c r="E24" s="545">
        <v>79491.28</v>
      </c>
      <c r="F24" s="546">
        <v>3046.9459999999999</v>
      </c>
      <c r="G24" s="546">
        <v>43.527799999999999</v>
      </c>
      <c r="H24" s="547">
        <f t="shared" si="0"/>
        <v>54.409750000000003</v>
      </c>
      <c r="I24" s="538"/>
      <c r="J24" s="545">
        <f t="shared" si="20"/>
        <v>81081.105599999995</v>
      </c>
      <c r="K24" s="546">
        <f t="shared" si="20"/>
        <v>3107.88492</v>
      </c>
      <c r="L24" s="546">
        <f t="shared" si="20"/>
        <v>44.398356</v>
      </c>
      <c r="M24" s="547">
        <f t="shared" si="2"/>
        <v>55.497945000000001</v>
      </c>
      <c r="N24" s="538"/>
      <c r="O24" s="545">
        <f t="shared" si="21"/>
        <v>82702.727711999993</v>
      </c>
      <c r="P24" s="546">
        <f t="shared" si="3"/>
        <v>3170.0426183999998</v>
      </c>
      <c r="Q24" s="546">
        <f t="shared" si="3"/>
        <v>45.286323119999999</v>
      </c>
      <c r="R24" s="547">
        <f t="shared" si="4"/>
        <v>56.607903899999997</v>
      </c>
      <c r="S24" s="538"/>
      <c r="T24" s="545">
        <f t="shared" si="22"/>
        <v>84356.782266239999</v>
      </c>
      <c r="U24" s="546">
        <f t="shared" si="5"/>
        <v>3233.4434707679998</v>
      </c>
      <c r="V24" s="546">
        <f t="shared" si="5"/>
        <v>46.192049582400003</v>
      </c>
      <c r="W24" s="547">
        <f t="shared" si="6"/>
        <v>57.740061978</v>
      </c>
      <c r="X24" s="538"/>
      <c r="Y24" s="545">
        <f t="shared" si="23"/>
        <v>86043.9179115648</v>
      </c>
      <c r="Z24" s="546">
        <f t="shared" si="7"/>
        <v>3298.1123401833597</v>
      </c>
      <c r="AA24" s="546">
        <f t="shared" si="7"/>
        <v>47.115890574048002</v>
      </c>
      <c r="AB24" s="547">
        <f t="shared" si="8"/>
        <v>58.894863217560001</v>
      </c>
      <c r="AC24" s="538"/>
      <c r="AD24" s="545">
        <f t="shared" si="24"/>
        <v>87764.796269796105</v>
      </c>
      <c r="AE24" s="546">
        <f t="shared" si="9"/>
        <v>3364.074586987027</v>
      </c>
      <c r="AF24" s="546">
        <f t="shared" si="9"/>
        <v>48.058208385528964</v>
      </c>
      <c r="AG24" s="547">
        <f t="shared" si="10"/>
        <v>60.072760481911203</v>
      </c>
      <c r="AH24" s="538"/>
      <c r="AI24" s="545">
        <f t="shared" si="25"/>
        <v>89520.092195192032</v>
      </c>
      <c r="AJ24" s="546">
        <f t="shared" si="11"/>
        <v>3431.3560787267675</v>
      </c>
      <c r="AK24" s="546">
        <f t="shared" si="12"/>
        <v>49.019372553239542</v>
      </c>
      <c r="AL24" s="547">
        <f t="shared" si="13"/>
        <v>61.274215691549429</v>
      </c>
      <c r="AM24" s="538"/>
      <c r="AN24" s="545">
        <f t="shared" si="26"/>
        <v>91310.49403909588</v>
      </c>
      <c r="AO24" s="546">
        <f t="shared" si="14"/>
        <v>3499.983200301303</v>
      </c>
      <c r="AP24" s="546">
        <f t="shared" si="15"/>
        <v>49.999760004304335</v>
      </c>
      <c r="AQ24" s="547">
        <f t="shared" si="16"/>
        <v>62.499700005380419</v>
      </c>
      <c r="AR24" s="538"/>
      <c r="AS24" s="545">
        <f t="shared" si="27"/>
        <v>93136.703919877793</v>
      </c>
      <c r="AT24" s="546">
        <f t="shared" si="17"/>
        <v>3569.9828643073292</v>
      </c>
      <c r="AU24" s="546">
        <f t="shared" si="18"/>
        <v>50.999755204390425</v>
      </c>
      <c r="AV24" s="547">
        <f t="shared" si="19"/>
        <v>63.749694005488031</v>
      </c>
    </row>
    <row r="25" spans="2:48" x14ac:dyDescent="0.25">
      <c r="B25" s="543">
        <v>20604</v>
      </c>
      <c r="C25" s="544" t="s">
        <v>39</v>
      </c>
      <c r="D25" s="538"/>
      <c r="E25" s="545">
        <v>81376.180000000008</v>
      </c>
      <c r="F25" s="546">
        <v>3119.0459999999998</v>
      </c>
      <c r="G25" s="546">
        <v>44.5578</v>
      </c>
      <c r="H25" s="547">
        <f t="shared" si="0"/>
        <v>55.697249999999997</v>
      </c>
      <c r="I25" s="538"/>
      <c r="J25" s="545">
        <f t="shared" si="20"/>
        <v>83003.703600000008</v>
      </c>
      <c r="K25" s="546">
        <f t="shared" si="20"/>
        <v>3181.4269199999999</v>
      </c>
      <c r="L25" s="546">
        <f t="shared" si="20"/>
        <v>45.448956000000003</v>
      </c>
      <c r="M25" s="547">
        <f t="shared" si="2"/>
        <v>56.811195000000005</v>
      </c>
      <c r="N25" s="538"/>
      <c r="O25" s="545">
        <f t="shared" si="21"/>
        <v>84663.777672000011</v>
      </c>
      <c r="P25" s="546">
        <f t="shared" si="3"/>
        <v>3245.0554584000001</v>
      </c>
      <c r="Q25" s="546">
        <f t="shared" si="3"/>
        <v>46.35793512</v>
      </c>
      <c r="R25" s="547">
        <f t="shared" si="4"/>
        <v>57.947418900000002</v>
      </c>
      <c r="S25" s="538"/>
      <c r="T25" s="545">
        <f t="shared" si="22"/>
        <v>86357.053225440017</v>
      </c>
      <c r="U25" s="546">
        <f t="shared" si="5"/>
        <v>3309.9565675680001</v>
      </c>
      <c r="V25" s="546">
        <f t="shared" si="5"/>
        <v>47.2850938224</v>
      </c>
      <c r="W25" s="547">
        <f t="shared" si="6"/>
        <v>59.106367278</v>
      </c>
      <c r="X25" s="538"/>
      <c r="Y25" s="545">
        <f t="shared" si="23"/>
        <v>88084.19428994882</v>
      </c>
      <c r="Z25" s="546">
        <f t="shared" si="7"/>
        <v>3376.15569891936</v>
      </c>
      <c r="AA25" s="546">
        <f t="shared" si="7"/>
        <v>48.230795698847999</v>
      </c>
      <c r="AB25" s="547">
        <f t="shared" si="8"/>
        <v>60.288494623559998</v>
      </c>
      <c r="AC25" s="538"/>
      <c r="AD25" s="545">
        <f t="shared" si="24"/>
        <v>89845.878175747799</v>
      </c>
      <c r="AE25" s="546">
        <f t="shared" si="9"/>
        <v>3443.6788128977473</v>
      </c>
      <c r="AF25" s="546">
        <f t="shared" si="9"/>
        <v>49.195411612824962</v>
      </c>
      <c r="AG25" s="547">
        <f t="shared" si="10"/>
        <v>61.494264516031201</v>
      </c>
      <c r="AH25" s="538"/>
      <c r="AI25" s="545">
        <f t="shared" si="25"/>
        <v>91642.795739262758</v>
      </c>
      <c r="AJ25" s="546">
        <f t="shared" si="11"/>
        <v>3512.5523891557023</v>
      </c>
      <c r="AK25" s="546">
        <f t="shared" si="12"/>
        <v>50.179319845081466</v>
      </c>
      <c r="AL25" s="547">
        <f t="shared" si="13"/>
        <v>62.724149806351832</v>
      </c>
      <c r="AM25" s="538"/>
      <c r="AN25" s="545">
        <f t="shared" si="26"/>
        <v>93475.651654048008</v>
      </c>
      <c r="AO25" s="546">
        <f t="shared" si="14"/>
        <v>3582.8034369388165</v>
      </c>
      <c r="AP25" s="546">
        <f t="shared" si="15"/>
        <v>51.182906241983098</v>
      </c>
      <c r="AQ25" s="547">
        <f t="shared" si="16"/>
        <v>63.97863280247887</v>
      </c>
      <c r="AR25" s="538"/>
      <c r="AS25" s="545">
        <f t="shared" si="27"/>
        <v>95345.16468712897</v>
      </c>
      <c r="AT25" s="546">
        <f t="shared" si="17"/>
        <v>3654.4595056775929</v>
      </c>
      <c r="AU25" s="546">
        <f t="shared" si="18"/>
        <v>52.206564366822761</v>
      </c>
      <c r="AV25" s="547">
        <f t="shared" si="19"/>
        <v>65.258205458528451</v>
      </c>
    </row>
    <row r="26" spans="2:48" x14ac:dyDescent="0.25">
      <c r="B26" s="543">
        <v>20701</v>
      </c>
      <c r="C26" s="544" t="s">
        <v>40</v>
      </c>
      <c r="D26" s="538"/>
      <c r="E26" s="545">
        <v>83764.75</v>
      </c>
      <c r="F26" s="546">
        <v>3210.6129999999998</v>
      </c>
      <c r="G26" s="546">
        <v>45.865900000000003</v>
      </c>
      <c r="H26" s="547">
        <f t="shared" si="0"/>
        <v>57.332375000000006</v>
      </c>
      <c r="I26" s="538"/>
      <c r="J26" s="545">
        <f t="shared" si="20"/>
        <v>85440.044999999998</v>
      </c>
      <c r="K26" s="546">
        <f t="shared" si="20"/>
        <v>3274.8252600000001</v>
      </c>
      <c r="L26" s="546">
        <f t="shared" si="20"/>
        <v>46.783218000000005</v>
      </c>
      <c r="M26" s="547">
        <f t="shared" si="2"/>
        <v>58.479022500000006</v>
      </c>
      <c r="N26" s="538"/>
      <c r="O26" s="545">
        <f t="shared" si="21"/>
        <v>87148.8459</v>
      </c>
      <c r="P26" s="546">
        <f t="shared" si="3"/>
        <v>3340.3217652000003</v>
      </c>
      <c r="Q26" s="546">
        <f t="shared" si="3"/>
        <v>47.718882360000009</v>
      </c>
      <c r="R26" s="547">
        <f t="shared" si="4"/>
        <v>59.648602950000011</v>
      </c>
      <c r="S26" s="538"/>
      <c r="T26" s="545">
        <f t="shared" si="22"/>
        <v>88891.822818000001</v>
      </c>
      <c r="U26" s="546">
        <f t="shared" si="5"/>
        <v>3407.1282005040002</v>
      </c>
      <c r="V26" s="546">
        <f t="shared" si="5"/>
        <v>48.673260007200007</v>
      </c>
      <c r="W26" s="547">
        <f t="shared" si="6"/>
        <v>60.84157500900001</v>
      </c>
      <c r="X26" s="538"/>
      <c r="Y26" s="545">
        <f t="shared" si="23"/>
        <v>90669.659274360005</v>
      </c>
      <c r="Z26" s="546">
        <f t="shared" si="7"/>
        <v>3475.2707645140804</v>
      </c>
      <c r="AA26" s="546">
        <f t="shared" si="7"/>
        <v>49.646725207344005</v>
      </c>
      <c r="AB26" s="547">
        <f t="shared" si="8"/>
        <v>62.058406509180003</v>
      </c>
      <c r="AC26" s="538"/>
      <c r="AD26" s="545">
        <f t="shared" si="24"/>
        <v>92483.052459847211</v>
      </c>
      <c r="AE26" s="546">
        <f t="shared" si="9"/>
        <v>3544.7761798043621</v>
      </c>
      <c r="AF26" s="546">
        <f t="shared" si="9"/>
        <v>50.639659711490886</v>
      </c>
      <c r="AG26" s="547">
        <f t="shared" si="10"/>
        <v>63.299574639363605</v>
      </c>
      <c r="AH26" s="538"/>
      <c r="AI26" s="545">
        <f t="shared" si="25"/>
        <v>94332.713509044159</v>
      </c>
      <c r="AJ26" s="546">
        <f t="shared" si="11"/>
        <v>3615.6717034004496</v>
      </c>
      <c r="AK26" s="546">
        <f t="shared" si="12"/>
        <v>51.652452905720708</v>
      </c>
      <c r="AL26" s="547">
        <f t="shared" si="13"/>
        <v>64.565566132150877</v>
      </c>
      <c r="AM26" s="538"/>
      <c r="AN26" s="545">
        <f t="shared" si="26"/>
        <v>96219.367779225038</v>
      </c>
      <c r="AO26" s="546">
        <f t="shared" si="14"/>
        <v>3687.9851374684586</v>
      </c>
      <c r="AP26" s="546">
        <f t="shared" si="15"/>
        <v>52.685501963835122</v>
      </c>
      <c r="AQ26" s="547">
        <f t="shared" si="16"/>
        <v>65.856877454793903</v>
      </c>
      <c r="AR26" s="538"/>
      <c r="AS26" s="545">
        <f t="shared" si="27"/>
        <v>98143.755134809544</v>
      </c>
      <c r="AT26" s="546">
        <f t="shared" si="17"/>
        <v>3761.7448402178279</v>
      </c>
      <c r="AU26" s="546">
        <f t="shared" si="18"/>
        <v>53.739212003111824</v>
      </c>
      <c r="AV26" s="547">
        <f t="shared" si="19"/>
        <v>67.174015003889778</v>
      </c>
    </row>
    <row r="27" spans="2:48" x14ac:dyDescent="0.25">
      <c r="B27" s="543">
        <v>20702</v>
      </c>
      <c r="C27" s="544" t="s">
        <v>41</v>
      </c>
      <c r="D27" s="538"/>
      <c r="E27" s="545">
        <v>86061.650000000009</v>
      </c>
      <c r="F27" s="546">
        <v>3298.5750000000003</v>
      </c>
      <c r="G27" s="546">
        <v>47.122500000000002</v>
      </c>
      <c r="H27" s="547">
        <f t="shared" si="0"/>
        <v>58.903125000000003</v>
      </c>
      <c r="I27" s="538"/>
      <c r="J27" s="545">
        <f t="shared" si="20"/>
        <v>87782.883000000016</v>
      </c>
      <c r="K27" s="546">
        <f t="shared" si="20"/>
        <v>3364.5465000000004</v>
      </c>
      <c r="L27" s="546">
        <f t="shared" si="20"/>
        <v>48.064950000000003</v>
      </c>
      <c r="M27" s="547">
        <f t="shared" si="2"/>
        <v>60.081187500000006</v>
      </c>
      <c r="N27" s="538"/>
      <c r="O27" s="545">
        <f t="shared" si="21"/>
        <v>89538.540660000013</v>
      </c>
      <c r="P27" s="546">
        <f t="shared" si="3"/>
        <v>3431.8374300000005</v>
      </c>
      <c r="Q27" s="546">
        <f t="shared" si="3"/>
        <v>49.026249000000007</v>
      </c>
      <c r="R27" s="547">
        <f t="shared" si="4"/>
        <v>61.282811250000009</v>
      </c>
      <c r="S27" s="538"/>
      <c r="T27" s="545">
        <f t="shared" si="22"/>
        <v>91329.31147320001</v>
      </c>
      <c r="U27" s="546">
        <f t="shared" si="5"/>
        <v>3500.4741786000004</v>
      </c>
      <c r="V27" s="546">
        <f t="shared" si="5"/>
        <v>50.006773980000006</v>
      </c>
      <c r="W27" s="547">
        <f t="shared" si="6"/>
        <v>62.508467475000003</v>
      </c>
      <c r="X27" s="538"/>
      <c r="Y27" s="545">
        <f t="shared" si="23"/>
        <v>93155.897702664006</v>
      </c>
      <c r="Z27" s="546">
        <f t="shared" si="7"/>
        <v>3570.4836621720005</v>
      </c>
      <c r="AA27" s="546">
        <f t="shared" si="7"/>
        <v>51.00690945960001</v>
      </c>
      <c r="AB27" s="547">
        <f t="shared" si="8"/>
        <v>63.758636824500016</v>
      </c>
      <c r="AC27" s="538"/>
      <c r="AD27" s="545">
        <f t="shared" si="24"/>
        <v>95019.015656717282</v>
      </c>
      <c r="AE27" s="546">
        <f t="shared" si="9"/>
        <v>3641.8933354154406</v>
      </c>
      <c r="AF27" s="546">
        <f t="shared" si="9"/>
        <v>52.027047648792013</v>
      </c>
      <c r="AG27" s="547">
        <f t="shared" si="10"/>
        <v>65.033809560990022</v>
      </c>
      <c r="AH27" s="538"/>
      <c r="AI27" s="545">
        <f t="shared" si="25"/>
        <v>96919.395969851626</v>
      </c>
      <c r="AJ27" s="546">
        <f t="shared" si="11"/>
        <v>3714.7312021237494</v>
      </c>
      <c r="AK27" s="546">
        <f t="shared" si="12"/>
        <v>53.067588601767852</v>
      </c>
      <c r="AL27" s="547">
        <f t="shared" si="13"/>
        <v>66.334485752209815</v>
      </c>
      <c r="AM27" s="538"/>
      <c r="AN27" s="545">
        <f t="shared" si="26"/>
        <v>98857.783889248662</v>
      </c>
      <c r="AO27" s="546">
        <f t="shared" si="14"/>
        <v>3789.0258261662243</v>
      </c>
      <c r="AP27" s="546">
        <f t="shared" si="15"/>
        <v>54.128940373803211</v>
      </c>
      <c r="AQ27" s="547">
        <f t="shared" si="16"/>
        <v>67.661175467254012</v>
      </c>
      <c r="AR27" s="538"/>
      <c r="AS27" s="545">
        <f t="shared" si="27"/>
        <v>100834.93956703364</v>
      </c>
      <c r="AT27" s="546">
        <f t="shared" si="17"/>
        <v>3864.8063426895487</v>
      </c>
      <c r="AU27" s="546">
        <f t="shared" si="18"/>
        <v>55.211519181279279</v>
      </c>
      <c r="AV27" s="547">
        <f t="shared" si="19"/>
        <v>69.014398976599097</v>
      </c>
    </row>
    <row r="28" spans="2:48" x14ac:dyDescent="0.25">
      <c r="B28" s="543">
        <v>20703</v>
      </c>
      <c r="C28" s="544" t="s">
        <v>42</v>
      </c>
      <c r="D28" s="538"/>
      <c r="E28" s="545">
        <v>88361.64</v>
      </c>
      <c r="F28" s="546">
        <v>3386.5370000000003</v>
      </c>
      <c r="G28" s="546">
        <v>48.379100000000001</v>
      </c>
      <c r="H28" s="547">
        <f t="shared" si="0"/>
        <v>60.473875</v>
      </c>
      <c r="I28" s="538"/>
      <c r="J28" s="545">
        <f t="shared" si="20"/>
        <v>90128.872799999997</v>
      </c>
      <c r="K28" s="546">
        <f t="shared" si="20"/>
        <v>3454.2677400000002</v>
      </c>
      <c r="L28" s="546">
        <f t="shared" si="20"/>
        <v>49.346682000000001</v>
      </c>
      <c r="M28" s="547">
        <f t="shared" si="2"/>
        <v>61.683352499999998</v>
      </c>
      <c r="N28" s="538"/>
      <c r="O28" s="545">
        <f t="shared" si="21"/>
        <v>91931.450255999996</v>
      </c>
      <c r="P28" s="546">
        <f t="shared" si="3"/>
        <v>3523.3530948000002</v>
      </c>
      <c r="Q28" s="546">
        <f t="shared" si="3"/>
        <v>50.333615640000005</v>
      </c>
      <c r="R28" s="547">
        <f t="shared" si="4"/>
        <v>62.917019550000006</v>
      </c>
      <c r="S28" s="538"/>
      <c r="T28" s="545">
        <f t="shared" si="22"/>
        <v>93770.079261120001</v>
      </c>
      <c r="U28" s="546">
        <f t="shared" si="5"/>
        <v>3593.8201566960001</v>
      </c>
      <c r="V28" s="546">
        <f t="shared" si="5"/>
        <v>51.340287952800004</v>
      </c>
      <c r="W28" s="547">
        <f t="shared" si="6"/>
        <v>64.175359941000011</v>
      </c>
      <c r="X28" s="538"/>
      <c r="Y28" s="545">
        <f t="shared" si="23"/>
        <v>95645.480846342398</v>
      </c>
      <c r="Z28" s="546">
        <f t="shared" si="7"/>
        <v>3665.6965598299203</v>
      </c>
      <c r="AA28" s="546">
        <f t="shared" si="7"/>
        <v>52.367093711856008</v>
      </c>
      <c r="AB28" s="547">
        <f t="shared" si="8"/>
        <v>65.458867139820015</v>
      </c>
      <c r="AC28" s="538"/>
      <c r="AD28" s="545">
        <f t="shared" si="24"/>
        <v>97558.390463269243</v>
      </c>
      <c r="AE28" s="546">
        <f t="shared" si="9"/>
        <v>3739.0104910265186</v>
      </c>
      <c r="AF28" s="546">
        <f t="shared" si="9"/>
        <v>53.414435586093127</v>
      </c>
      <c r="AG28" s="547">
        <f t="shared" si="10"/>
        <v>66.768044482616403</v>
      </c>
      <c r="AH28" s="538"/>
      <c r="AI28" s="545">
        <f t="shared" si="25"/>
        <v>99509.558272534632</v>
      </c>
      <c r="AJ28" s="546">
        <f t="shared" si="11"/>
        <v>3813.7907008470488</v>
      </c>
      <c r="AK28" s="546">
        <f t="shared" si="12"/>
        <v>54.48272429781499</v>
      </c>
      <c r="AL28" s="547">
        <f t="shared" si="13"/>
        <v>68.103405372268739</v>
      </c>
      <c r="AM28" s="538"/>
      <c r="AN28" s="545">
        <f t="shared" si="26"/>
        <v>101499.74943798533</v>
      </c>
      <c r="AO28" s="546">
        <f t="shared" si="14"/>
        <v>3890.0665148639901</v>
      </c>
      <c r="AP28" s="546">
        <f t="shared" si="15"/>
        <v>55.572378783771292</v>
      </c>
      <c r="AQ28" s="547">
        <f t="shared" si="16"/>
        <v>69.46547347971412</v>
      </c>
      <c r="AR28" s="538"/>
      <c r="AS28" s="545">
        <f t="shared" si="27"/>
        <v>103529.74442674503</v>
      </c>
      <c r="AT28" s="546">
        <f t="shared" si="17"/>
        <v>3967.86784516127</v>
      </c>
      <c r="AU28" s="546">
        <f t="shared" si="18"/>
        <v>56.683826359446719</v>
      </c>
      <c r="AV28" s="547">
        <f t="shared" si="19"/>
        <v>70.854782949308401</v>
      </c>
    </row>
    <row r="29" spans="2:48" x14ac:dyDescent="0.25">
      <c r="B29" s="543">
        <v>20704</v>
      </c>
      <c r="C29" s="544" t="s">
        <v>43</v>
      </c>
      <c r="D29" s="538"/>
      <c r="E29" s="545">
        <v>90657.510000000009</v>
      </c>
      <c r="F29" s="546">
        <v>3475.2200000000003</v>
      </c>
      <c r="G29" s="546">
        <v>49.646000000000001</v>
      </c>
      <c r="H29" s="547">
        <f t="shared" si="0"/>
        <v>62.057500000000005</v>
      </c>
      <c r="I29" s="538"/>
      <c r="J29" s="545">
        <f t="shared" si="20"/>
        <v>92470.660200000013</v>
      </c>
      <c r="K29" s="546">
        <f t="shared" si="20"/>
        <v>3544.7244000000005</v>
      </c>
      <c r="L29" s="546">
        <f t="shared" si="20"/>
        <v>50.638919999999999</v>
      </c>
      <c r="M29" s="547">
        <f t="shared" si="2"/>
        <v>63.298649999999995</v>
      </c>
      <c r="N29" s="538"/>
      <c r="O29" s="545">
        <f t="shared" si="21"/>
        <v>94320.07340400001</v>
      </c>
      <c r="P29" s="546">
        <f t="shared" si="3"/>
        <v>3615.6188880000004</v>
      </c>
      <c r="Q29" s="546">
        <f t="shared" si="3"/>
        <v>51.651698400000001</v>
      </c>
      <c r="R29" s="547">
        <f t="shared" si="4"/>
        <v>64.564622999999997</v>
      </c>
      <c r="S29" s="538"/>
      <c r="T29" s="545">
        <f t="shared" si="22"/>
        <v>96206.474872080013</v>
      </c>
      <c r="U29" s="546">
        <f t="shared" si="5"/>
        <v>3687.9312657600003</v>
      </c>
      <c r="V29" s="546">
        <f t="shared" si="5"/>
        <v>52.684732367999999</v>
      </c>
      <c r="W29" s="547">
        <f t="shared" si="6"/>
        <v>65.855915460000006</v>
      </c>
      <c r="X29" s="538"/>
      <c r="Y29" s="545">
        <f t="shared" si="23"/>
        <v>98130.604369521621</v>
      </c>
      <c r="Z29" s="546">
        <f t="shared" si="7"/>
        <v>3761.6898910752002</v>
      </c>
      <c r="AA29" s="546">
        <f t="shared" si="7"/>
        <v>53.738427015360003</v>
      </c>
      <c r="AB29" s="547">
        <f t="shared" si="8"/>
        <v>67.173033769200003</v>
      </c>
      <c r="AC29" s="538"/>
      <c r="AD29" s="545">
        <f t="shared" si="24"/>
        <v>100093.21645691205</v>
      </c>
      <c r="AE29" s="546">
        <f t="shared" si="9"/>
        <v>3836.9236888967043</v>
      </c>
      <c r="AF29" s="546">
        <f t="shared" si="9"/>
        <v>54.813195555667207</v>
      </c>
      <c r="AG29" s="547">
        <f t="shared" si="10"/>
        <v>68.516494444584012</v>
      </c>
      <c r="AH29" s="538"/>
      <c r="AI29" s="545">
        <f t="shared" si="25"/>
        <v>102095.0807860503</v>
      </c>
      <c r="AJ29" s="546">
        <f t="shared" si="11"/>
        <v>3913.6621626746387</v>
      </c>
      <c r="AK29" s="546">
        <f t="shared" si="12"/>
        <v>55.909459466780554</v>
      </c>
      <c r="AL29" s="547">
        <f t="shared" si="13"/>
        <v>69.886824333475687</v>
      </c>
      <c r="AM29" s="538"/>
      <c r="AN29" s="545">
        <f t="shared" si="26"/>
        <v>104136.98240177131</v>
      </c>
      <c r="AO29" s="546">
        <f t="shared" si="14"/>
        <v>3991.9354059281313</v>
      </c>
      <c r="AP29" s="546">
        <f t="shared" si="15"/>
        <v>57.027648656116163</v>
      </c>
      <c r="AQ29" s="547">
        <f t="shared" si="16"/>
        <v>71.284560820145202</v>
      </c>
      <c r="AR29" s="538"/>
      <c r="AS29" s="545">
        <f t="shared" si="27"/>
        <v>106219.72204980673</v>
      </c>
      <c r="AT29" s="546">
        <f t="shared" si="17"/>
        <v>4071.7741140466942</v>
      </c>
      <c r="AU29" s="546">
        <f t="shared" si="18"/>
        <v>58.168201629238489</v>
      </c>
      <c r="AV29" s="547">
        <f t="shared" si="19"/>
        <v>72.710252036548113</v>
      </c>
    </row>
    <row r="30" spans="2:48" x14ac:dyDescent="0.25">
      <c r="B30" s="543">
        <v>20801</v>
      </c>
      <c r="C30" s="544" t="s">
        <v>44</v>
      </c>
      <c r="D30" s="538"/>
      <c r="E30" s="545">
        <v>93416.88</v>
      </c>
      <c r="F30" s="546">
        <v>3580.4859999999999</v>
      </c>
      <c r="G30" s="546">
        <v>51.149799999999999</v>
      </c>
      <c r="H30" s="547">
        <f t="shared" si="0"/>
        <v>63.937249999999999</v>
      </c>
      <c r="I30" s="538"/>
      <c r="J30" s="545">
        <f t="shared" si="20"/>
        <v>95285.217600000004</v>
      </c>
      <c r="K30" s="546">
        <f t="shared" si="20"/>
        <v>3652.0957199999998</v>
      </c>
      <c r="L30" s="546">
        <f t="shared" si="20"/>
        <v>52.172795999999998</v>
      </c>
      <c r="M30" s="547">
        <f t="shared" si="2"/>
        <v>65.215994999999992</v>
      </c>
      <c r="N30" s="538"/>
      <c r="O30" s="545">
        <f t="shared" si="21"/>
        <v>97190.921952000004</v>
      </c>
      <c r="P30" s="546">
        <f t="shared" si="3"/>
        <v>3725.1376344</v>
      </c>
      <c r="Q30" s="546">
        <f t="shared" si="3"/>
        <v>53.216251919999998</v>
      </c>
      <c r="R30" s="547">
        <f t="shared" si="4"/>
        <v>66.520314900000002</v>
      </c>
      <c r="S30" s="538"/>
      <c r="T30" s="545">
        <f t="shared" si="22"/>
        <v>99134.740391040003</v>
      </c>
      <c r="U30" s="546">
        <f t="shared" si="5"/>
        <v>3799.6403870879999</v>
      </c>
      <c r="V30" s="546">
        <f t="shared" si="5"/>
        <v>54.280576958399998</v>
      </c>
      <c r="W30" s="547">
        <f t="shared" si="6"/>
        <v>67.850721198000002</v>
      </c>
      <c r="X30" s="538"/>
      <c r="Y30" s="545">
        <f t="shared" si="23"/>
        <v>101117.43519886081</v>
      </c>
      <c r="Z30" s="546">
        <f t="shared" si="7"/>
        <v>3875.6331948297598</v>
      </c>
      <c r="AA30" s="546">
        <f t="shared" si="7"/>
        <v>55.366188497567997</v>
      </c>
      <c r="AB30" s="547">
        <f t="shared" si="8"/>
        <v>69.207735621959998</v>
      </c>
      <c r="AC30" s="538"/>
      <c r="AD30" s="545">
        <f t="shared" si="24"/>
        <v>103139.78390283803</v>
      </c>
      <c r="AE30" s="546">
        <f t="shared" si="9"/>
        <v>3953.1458587263551</v>
      </c>
      <c r="AF30" s="546">
        <f t="shared" si="9"/>
        <v>56.473512267519361</v>
      </c>
      <c r="AG30" s="547">
        <f t="shared" si="10"/>
        <v>70.591890334399196</v>
      </c>
      <c r="AH30" s="538"/>
      <c r="AI30" s="545">
        <f t="shared" si="25"/>
        <v>105202.57958089479</v>
      </c>
      <c r="AJ30" s="546">
        <f t="shared" si="11"/>
        <v>4032.2087759008823</v>
      </c>
      <c r="AK30" s="546">
        <f t="shared" si="12"/>
        <v>57.602982512869751</v>
      </c>
      <c r="AL30" s="547">
        <f t="shared" si="13"/>
        <v>72.003728141087194</v>
      </c>
      <c r="AM30" s="538"/>
      <c r="AN30" s="545">
        <f t="shared" si="26"/>
        <v>107306.63117251269</v>
      </c>
      <c r="AO30" s="546">
        <f t="shared" si="14"/>
        <v>4112.8529514189004</v>
      </c>
      <c r="AP30" s="546">
        <f t="shared" si="15"/>
        <v>58.75504216312715</v>
      </c>
      <c r="AQ30" s="547">
        <f t="shared" si="16"/>
        <v>73.443802703908943</v>
      </c>
      <c r="AR30" s="538"/>
      <c r="AS30" s="545">
        <f t="shared" si="27"/>
        <v>109452.76379596294</v>
      </c>
      <c r="AT30" s="546">
        <f t="shared" si="17"/>
        <v>4195.1100104472789</v>
      </c>
      <c r="AU30" s="546">
        <f t="shared" si="18"/>
        <v>59.930143006389692</v>
      </c>
      <c r="AV30" s="547">
        <f t="shared" si="19"/>
        <v>74.912678757987109</v>
      </c>
    </row>
    <row r="31" spans="2:48" x14ac:dyDescent="0.25">
      <c r="B31" s="543">
        <v>20802</v>
      </c>
      <c r="C31" s="544" t="s">
        <v>45</v>
      </c>
      <c r="D31" s="538"/>
      <c r="E31" s="545">
        <v>97095.010000000009</v>
      </c>
      <c r="F31" s="546">
        <v>3721.8019999999997</v>
      </c>
      <c r="G31" s="546">
        <v>53.168599999999998</v>
      </c>
      <c r="H31" s="547">
        <f t="shared" si="0"/>
        <v>66.46074999999999</v>
      </c>
      <c r="I31" s="538"/>
      <c r="J31" s="545">
        <f t="shared" si="20"/>
        <v>99036.910200000013</v>
      </c>
      <c r="K31" s="546">
        <f t="shared" si="20"/>
        <v>3796.2380399999997</v>
      </c>
      <c r="L31" s="546">
        <f t="shared" si="20"/>
        <v>54.231971999999999</v>
      </c>
      <c r="M31" s="547">
        <f t="shared" si="2"/>
        <v>67.789964999999995</v>
      </c>
      <c r="N31" s="538"/>
      <c r="O31" s="545">
        <f t="shared" si="21"/>
        <v>101017.64840400002</v>
      </c>
      <c r="P31" s="546">
        <f t="shared" si="3"/>
        <v>3872.1628007999998</v>
      </c>
      <c r="Q31" s="546">
        <f t="shared" si="3"/>
        <v>55.316611440000003</v>
      </c>
      <c r="R31" s="547">
        <f t="shared" si="4"/>
        <v>69.145764299999996</v>
      </c>
      <c r="S31" s="538"/>
      <c r="T31" s="545">
        <f t="shared" si="22"/>
        <v>103038.00137208002</v>
      </c>
      <c r="U31" s="546">
        <f t="shared" si="5"/>
        <v>3949.6060568159996</v>
      </c>
      <c r="V31" s="546">
        <f t="shared" si="5"/>
        <v>56.422943668800002</v>
      </c>
      <c r="W31" s="547">
        <f t="shared" si="6"/>
        <v>70.52867958600001</v>
      </c>
      <c r="X31" s="538"/>
      <c r="Y31" s="545">
        <f t="shared" si="23"/>
        <v>105098.76139952162</v>
      </c>
      <c r="Z31" s="546">
        <f t="shared" si="7"/>
        <v>4028.5981779523195</v>
      </c>
      <c r="AA31" s="546">
        <f t="shared" si="7"/>
        <v>57.551402542176007</v>
      </c>
      <c r="AB31" s="547">
        <f t="shared" si="8"/>
        <v>71.939253177720005</v>
      </c>
      <c r="AC31" s="538"/>
      <c r="AD31" s="545">
        <f t="shared" si="24"/>
        <v>107200.73662751206</v>
      </c>
      <c r="AE31" s="546">
        <f t="shared" si="9"/>
        <v>4109.1701415113657</v>
      </c>
      <c r="AF31" s="546">
        <f t="shared" si="9"/>
        <v>58.702430593019528</v>
      </c>
      <c r="AG31" s="547">
        <f t="shared" si="10"/>
        <v>73.37803824127441</v>
      </c>
      <c r="AH31" s="538"/>
      <c r="AI31" s="545">
        <f t="shared" si="25"/>
        <v>109344.75136006231</v>
      </c>
      <c r="AJ31" s="546">
        <f t="shared" si="11"/>
        <v>4191.3535443415931</v>
      </c>
      <c r="AK31" s="546">
        <f t="shared" si="12"/>
        <v>59.876479204879921</v>
      </c>
      <c r="AL31" s="547">
        <f t="shared" si="13"/>
        <v>74.845599006099903</v>
      </c>
      <c r="AM31" s="538"/>
      <c r="AN31" s="545">
        <f t="shared" si="26"/>
        <v>111531.64638726355</v>
      </c>
      <c r="AO31" s="546">
        <f t="shared" si="14"/>
        <v>4275.1806152284253</v>
      </c>
      <c r="AP31" s="546">
        <f t="shared" si="15"/>
        <v>61.074008788977522</v>
      </c>
      <c r="AQ31" s="547">
        <f t="shared" si="16"/>
        <v>76.342510986221896</v>
      </c>
      <c r="AR31" s="538"/>
      <c r="AS31" s="545">
        <f t="shared" si="27"/>
        <v>113762.27931500883</v>
      </c>
      <c r="AT31" s="546">
        <f t="shared" si="17"/>
        <v>4360.6842275329936</v>
      </c>
      <c r="AU31" s="546">
        <f t="shared" si="18"/>
        <v>62.295488964757077</v>
      </c>
      <c r="AV31" s="547">
        <f t="shared" si="19"/>
        <v>77.869361205946348</v>
      </c>
    </row>
    <row r="32" spans="2:48" x14ac:dyDescent="0.25">
      <c r="B32" s="543">
        <v>20803</v>
      </c>
      <c r="C32" s="544" t="s">
        <v>46</v>
      </c>
      <c r="D32" s="538"/>
      <c r="E32" s="545">
        <v>100759.75</v>
      </c>
      <c r="F32" s="546">
        <v>3862.3970000000004</v>
      </c>
      <c r="G32" s="546">
        <v>55.177100000000003</v>
      </c>
      <c r="H32" s="547">
        <f t="shared" si="0"/>
        <v>68.971375000000009</v>
      </c>
      <c r="I32" s="538"/>
      <c r="J32" s="545">
        <f t="shared" si="20"/>
        <v>102774.94500000001</v>
      </c>
      <c r="K32" s="546">
        <f t="shared" si="20"/>
        <v>3939.6449400000006</v>
      </c>
      <c r="L32" s="546">
        <f t="shared" si="20"/>
        <v>56.280642000000007</v>
      </c>
      <c r="M32" s="547">
        <f t="shared" si="2"/>
        <v>70.350802500000015</v>
      </c>
      <c r="N32" s="538"/>
      <c r="O32" s="545">
        <f t="shared" si="21"/>
        <v>104830.44390000001</v>
      </c>
      <c r="P32" s="546">
        <f t="shared" si="3"/>
        <v>4018.4378388000005</v>
      </c>
      <c r="Q32" s="546">
        <f t="shared" si="3"/>
        <v>57.40625484000001</v>
      </c>
      <c r="R32" s="547">
        <f t="shared" si="4"/>
        <v>71.75781855000001</v>
      </c>
      <c r="S32" s="538"/>
      <c r="T32" s="545">
        <f t="shared" si="22"/>
        <v>106927.05277800001</v>
      </c>
      <c r="U32" s="546">
        <f t="shared" si="5"/>
        <v>4098.8065955760003</v>
      </c>
      <c r="V32" s="546">
        <f t="shared" si="5"/>
        <v>58.554379936800011</v>
      </c>
      <c r="W32" s="547">
        <f t="shared" si="6"/>
        <v>73.192974921000015</v>
      </c>
      <c r="X32" s="538"/>
      <c r="Y32" s="545">
        <f t="shared" si="23"/>
        <v>109065.59383356001</v>
      </c>
      <c r="Z32" s="546">
        <f t="shared" si="7"/>
        <v>4180.7827274875208</v>
      </c>
      <c r="AA32" s="546">
        <f t="shared" si="7"/>
        <v>59.725467535536012</v>
      </c>
      <c r="AB32" s="547">
        <f t="shared" si="8"/>
        <v>74.656834419420022</v>
      </c>
      <c r="AC32" s="538"/>
      <c r="AD32" s="545">
        <f t="shared" si="24"/>
        <v>111246.90571023121</v>
      </c>
      <c r="AE32" s="546">
        <f t="shared" si="9"/>
        <v>4264.3983820372714</v>
      </c>
      <c r="AF32" s="546">
        <f t="shared" si="9"/>
        <v>60.919976886246737</v>
      </c>
      <c r="AG32" s="547">
        <f t="shared" si="10"/>
        <v>76.149971107808426</v>
      </c>
      <c r="AH32" s="538"/>
      <c r="AI32" s="545">
        <f t="shared" si="25"/>
        <v>113471.84382443584</v>
      </c>
      <c r="AJ32" s="546">
        <f t="shared" si="11"/>
        <v>4349.686349678017</v>
      </c>
      <c r="AK32" s="546">
        <f t="shared" si="12"/>
        <v>62.138376423971671</v>
      </c>
      <c r="AL32" s="547">
        <f t="shared" si="13"/>
        <v>77.672970529964587</v>
      </c>
      <c r="AM32" s="538"/>
      <c r="AN32" s="545">
        <f t="shared" si="26"/>
        <v>115741.28070092456</v>
      </c>
      <c r="AO32" s="546">
        <f t="shared" si="14"/>
        <v>4436.6800766715778</v>
      </c>
      <c r="AP32" s="546">
        <f t="shared" si="15"/>
        <v>63.381143952451104</v>
      </c>
      <c r="AQ32" s="547">
        <f t="shared" si="16"/>
        <v>79.226429940563875</v>
      </c>
      <c r="AR32" s="538"/>
      <c r="AS32" s="545">
        <f t="shared" si="27"/>
        <v>118056.10631494306</v>
      </c>
      <c r="AT32" s="546">
        <f t="shared" si="17"/>
        <v>4525.4136782050091</v>
      </c>
      <c r="AU32" s="546">
        <f t="shared" si="18"/>
        <v>64.648766831500126</v>
      </c>
      <c r="AV32" s="547">
        <f t="shared" si="19"/>
        <v>80.81095853937515</v>
      </c>
    </row>
    <row r="33" spans="2:48" x14ac:dyDescent="0.25">
      <c r="B33" s="543">
        <v>20804</v>
      </c>
      <c r="C33" s="544" t="s">
        <v>47</v>
      </c>
      <c r="D33" s="538"/>
      <c r="E33" s="545">
        <v>104440.97</v>
      </c>
      <c r="F33" s="546">
        <v>4002.9920000000002</v>
      </c>
      <c r="G33" s="546">
        <v>57.185600000000008</v>
      </c>
      <c r="H33" s="547">
        <f t="shared" si="0"/>
        <v>71.482000000000014</v>
      </c>
      <c r="I33" s="538"/>
      <c r="J33" s="545">
        <f t="shared" si="20"/>
        <v>106529.78940000001</v>
      </c>
      <c r="K33" s="546">
        <f t="shared" si="20"/>
        <v>4083.0518400000001</v>
      </c>
      <c r="L33" s="546">
        <f t="shared" si="20"/>
        <v>58.329312000000009</v>
      </c>
      <c r="M33" s="547">
        <f t="shared" si="2"/>
        <v>72.911640000000006</v>
      </c>
      <c r="N33" s="538"/>
      <c r="O33" s="545">
        <f t="shared" si="21"/>
        <v>108660.38518800001</v>
      </c>
      <c r="P33" s="546">
        <f t="shared" si="3"/>
        <v>4164.7128768000002</v>
      </c>
      <c r="Q33" s="546">
        <f t="shared" si="3"/>
        <v>59.49589824000001</v>
      </c>
      <c r="R33" s="547">
        <f t="shared" si="4"/>
        <v>74.36987280000001</v>
      </c>
      <c r="S33" s="538"/>
      <c r="T33" s="545">
        <f t="shared" si="22"/>
        <v>110833.59289176001</v>
      </c>
      <c r="U33" s="546">
        <f t="shared" si="5"/>
        <v>4248.0071343360005</v>
      </c>
      <c r="V33" s="546">
        <f t="shared" si="5"/>
        <v>60.685816204800012</v>
      </c>
      <c r="W33" s="547">
        <f t="shared" si="6"/>
        <v>75.857270256000021</v>
      </c>
      <c r="X33" s="538"/>
      <c r="Y33" s="545">
        <f t="shared" si="23"/>
        <v>113050.26474959521</v>
      </c>
      <c r="Z33" s="546">
        <f t="shared" si="7"/>
        <v>4332.9672770227207</v>
      </c>
      <c r="AA33" s="546">
        <f t="shared" si="7"/>
        <v>61.89953252889601</v>
      </c>
      <c r="AB33" s="547">
        <f t="shared" si="8"/>
        <v>77.374415661120011</v>
      </c>
      <c r="AC33" s="538"/>
      <c r="AD33" s="545">
        <f t="shared" si="24"/>
        <v>115311.27004458712</v>
      </c>
      <c r="AE33" s="546">
        <f t="shared" si="9"/>
        <v>4419.6266225631753</v>
      </c>
      <c r="AF33" s="546">
        <f t="shared" si="9"/>
        <v>63.137523179473931</v>
      </c>
      <c r="AG33" s="547">
        <f t="shared" si="10"/>
        <v>78.921903974342413</v>
      </c>
      <c r="AH33" s="538"/>
      <c r="AI33" s="545">
        <f t="shared" si="25"/>
        <v>117617.49544547887</v>
      </c>
      <c r="AJ33" s="546">
        <f t="shared" si="11"/>
        <v>4508.0191550144391</v>
      </c>
      <c r="AK33" s="546">
        <f t="shared" si="12"/>
        <v>64.400273643063414</v>
      </c>
      <c r="AL33" s="547">
        <f t="shared" si="13"/>
        <v>80.500342053829272</v>
      </c>
      <c r="AM33" s="538"/>
      <c r="AN33" s="545">
        <f t="shared" si="26"/>
        <v>119969.84535438845</v>
      </c>
      <c r="AO33" s="546">
        <f t="shared" si="14"/>
        <v>4598.1795381147276</v>
      </c>
      <c r="AP33" s="546">
        <f t="shared" si="15"/>
        <v>65.688279115924686</v>
      </c>
      <c r="AQ33" s="547">
        <f t="shared" si="16"/>
        <v>82.110348894905854</v>
      </c>
      <c r="AR33" s="538"/>
      <c r="AS33" s="545">
        <f t="shared" si="27"/>
        <v>122369.24226147622</v>
      </c>
      <c r="AT33" s="546">
        <f t="shared" si="17"/>
        <v>4690.1431288770218</v>
      </c>
      <c r="AU33" s="546">
        <f t="shared" si="18"/>
        <v>67.002044698243182</v>
      </c>
      <c r="AV33" s="547">
        <f t="shared" si="19"/>
        <v>83.752555872803981</v>
      </c>
    </row>
    <row r="34" spans="2:48" x14ac:dyDescent="0.25">
      <c r="B34" s="543">
        <v>20901</v>
      </c>
      <c r="C34" s="544" t="s">
        <v>48</v>
      </c>
      <c r="D34" s="538"/>
      <c r="E34" s="545">
        <v>108348.79000000001</v>
      </c>
      <c r="F34" s="546">
        <v>4152.96</v>
      </c>
      <c r="G34" s="551">
        <v>59.328000000000003</v>
      </c>
      <c r="H34" s="547">
        <f t="shared" si="0"/>
        <v>74.16</v>
      </c>
      <c r="I34" s="538"/>
      <c r="J34" s="545">
        <f t="shared" si="20"/>
        <v>110515.76580000001</v>
      </c>
      <c r="K34" s="546">
        <f t="shared" si="20"/>
        <v>4236.0191999999997</v>
      </c>
      <c r="L34" s="551">
        <f t="shared" si="20"/>
        <v>60.514560000000003</v>
      </c>
      <c r="M34" s="547">
        <f t="shared" si="2"/>
        <v>75.643200000000007</v>
      </c>
      <c r="N34" s="538"/>
      <c r="O34" s="545">
        <f t="shared" si="21"/>
        <v>112726.08111600002</v>
      </c>
      <c r="P34" s="546">
        <f t="shared" si="3"/>
        <v>4320.7395839999999</v>
      </c>
      <c r="Q34" s="551">
        <f t="shared" si="3"/>
        <v>61.724851200000003</v>
      </c>
      <c r="R34" s="547">
        <f t="shared" si="4"/>
        <v>77.156064000000001</v>
      </c>
      <c r="S34" s="538"/>
      <c r="T34" s="545">
        <f t="shared" si="22"/>
        <v>114980.60273832001</v>
      </c>
      <c r="U34" s="546">
        <f t="shared" si="5"/>
        <v>4407.1543756800002</v>
      </c>
      <c r="V34" s="551">
        <f t="shared" si="5"/>
        <v>62.959348224000003</v>
      </c>
      <c r="W34" s="547">
        <f t="shared" si="6"/>
        <v>78.699185280000009</v>
      </c>
      <c r="X34" s="538"/>
      <c r="Y34" s="545">
        <f t="shared" si="23"/>
        <v>117280.21479308642</v>
      </c>
      <c r="Z34" s="546">
        <f t="shared" si="7"/>
        <v>4495.2974631936004</v>
      </c>
      <c r="AA34" s="551">
        <f t="shared" si="7"/>
        <v>64.218535188480004</v>
      </c>
      <c r="AB34" s="547">
        <f t="shared" si="8"/>
        <v>80.273168985600009</v>
      </c>
      <c r="AC34" s="538"/>
      <c r="AD34" s="545">
        <f t="shared" si="24"/>
        <v>119625.81908894815</v>
      </c>
      <c r="AE34" s="546">
        <f t="shared" si="9"/>
        <v>4585.203412457472</v>
      </c>
      <c r="AF34" s="551">
        <f t="shared" si="9"/>
        <v>65.502905892249601</v>
      </c>
      <c r="AG34" s="547">
        <f t="shared" si="10"/>
        <v>81.878632365312001</v>
      </c>
      <c r="AH34" s="538"/>
      <c r="AI34" s="545">
        <f t="shared" si="25"/>
        <v>122018.33547072711</v>
      </c>
      <c r="AJ34" s="546">
        <f t="shared" si="11"/>
        <v>4676.9074807066218</v>
      </c>
      <c r="AK34" s="551">
        <f t="shared" si="12"/>
        <v>66.812964010094589</v>
      </c>
      <c r="AL34" s="547">
        <f t="shared" si="13"/>
        <v>83.516205012618229</v>
      </c>
      <c r="AM34" s="538"/>
      <c r="AN34" s="545">
        <f t="shared" si="26"/>
        <v>124458.70218014166</v>
      </c>
      <c r="AO34" s="546">
        <f t="shared" si="14"/>
        <v>4770.4456303207544</v>
      </c>
      <c r="AP34" s="551">
        <f t="shared" si="15"/>
        <v>68.149223290296476</v>
      </c>
      <c r="AQ34" s="547">
        <f t="shared" si="16"/>
        <v>85.186529112870602</v>
      </c>
      <c r="AR34" s="538"/>
      <c r="AS34" s="545">
        <f t="shared" si="27"/>
        <v>126947.87622374449</v>
      </c>
      <c r="AT34" s="546">
        <f t="shared" si="17"/>
        <v>4865.8545429271699</v>
      </c>
      <c r="AU34" s="551">
        <f t="shared" si="18"/>
        <v>69.512207756102413</v>
      </c>
      <c r="AV34" s="547">
        <f t="shared" si="19"/>
        <v>86.890259695128009</v>
      </c>
    </row>
    <row r="35" spans="2:48" x14ac:dyDescent="0.25">
      <c r="B35" s="543">
        <v>20902</v>
      </c>
      <c r="C35" s="544" t="s">
        <v>49</v>
      </c>
      <c r="D35" s="538"/>
      <c r="E35" s="545">
        <v>112012.5</v>
      </c>
      <c r="F35" s="546">
        <v>4293.5550000000003</v>
      </c>
      <c r="G35" s="551">
        <v>61.336500000000001</v>
      </c>
      <c r="H35" s="547">
        <f t="shared" si="0"/>
        <v>76.670625000000001</v>
      </c>
      <c r="I35" s="538"/>
      <c r="J35" s="545">
        <f t="shared" si="20"/>
        <v>114252.75</v>
      </c>
      <c r="K35" s="546">
        <f t="shared" si="20"/>
        <v>4379.4261000000006</v>
      </c>
      <c r="L35" s="551">
        <f t="shared" si="20"/>
        <v>62.563230000000004</v>
      </c>
      <c r="M35" s="547">
        <f t="shared" si="2"/>
        <v>78.204037499999998</v>
      </c>
      <c r="N35" s="538"/>
      <c r="O35" s="545">
        <f t="shared" si="21"/>
        <v>116537.80500000001</v>
      </c>
      <c r="P35" s="546">
        <f t="shared" si="3"/>
        <v>4467.0146220000006</v>
      </c>
      <c r="Q35" s="551">
        <f t="shared" si="3"/>
        <v>63.814494600000003</v>
      </c>
      <c r="R35" s="547">
        <f t="shared" si="4"/>
        <v>79.768118250000001</v>
      </c>
      <c r="S35" s="538"/>
      <c r="T35" s="545">
        <f t="shared" si="22"/>
        <v>118868.56110000001</v>
      </c>
      <c r="U35" s="546">
        <f t="shared" si="5"/>
        <v>4556.3549144400004</v>
      </c>
      <c r="V35" s="551">
        <f t="shared" si="5"/>
        <v>65.090784492000012</v>
      </c>
      <c r="W35" s="547">
        <f t="shared" si="6"/>
        <v>81.363480615000014</v>
      </c>
      <c r="X35" s="538"/>
      <c r="Y35" s="545">
        <f t="shared" si="23"/>
        <v>121245.93232200001</v>
      </c>
      <c r="Z35" s="546">
        <f t="shared" si="7"/>
        <v>4647.4820127288003</v>
      </c>
      <c r="AA35" s="551">
        <f t="shared" si="7"/>
        <v>66.39260018184001</v>
      </c>
      <c r="AB35" s="547">
        <f t="shared" si="8"/>
        <v>82.990750227300012</v>
      </c>
      <c r="AC35" s="538"/>
      <c r="AD35" s="545">
        <f t="shared" si="24"/>
        <v>123670.85096844001</v>
      </c>
      <c r="AE35" s="546">
        <f t="shared" si="9"/>
        <v>4740.4316529833768</v>
      </c>
      <c r="AF35" s="551">
        <f t="shared" si="9"/>
        <v>67.720452185476816</v>
      </c>
      <c r="AG35" s="547">
        <f t="shared" si="10"/>
        <v>84.650565231846016</v>
      </c>
      <c r="AH35" s="538"/>
      <c r="AI35" s="545">
        <f t="shared" si="25"/>
        <v>126144.26798780881</v>
      </c>
      <c r="AJ35" s="546">
        <f t="shared" si="11"/>
        <v>4835.2402860430448</v>
      </c>
      <c r="AK35" s="551">
        <f t="shared" si="12"/>
        <v>69.074861229186354</v>
      </c>
      <c r="AL35" s="547">
        <f t="shared" si="13"/>
        <v>86.343576536482942</v>
      </c>
      <c r="AM35" s="538"/>
      <c r="AN35" s="545">
        <f t="shared" si="26"/>
        <v>128667.15334756499</v>
      </c>
      <c r="AO35" s="546">
        <f t="shared" si="14"/>
        <v>4931.945091763906</v>
      </c>
      <c r="AP35" s="551">
        <f t="shared" si="15"/>
        <v>70.456358453770079</v>
      </c>
      <c r="AQ35" s="547">
        <f t="shared" si="16"/>
        <v>88.070448067212595</v>
      </c>
      <c r="AR35" s="538"/>
      <c r="AS35" s="545">
        <f t="shared" si="27"/>
        <v>131240.4964145163</v>
      </c>
      <c r="AT35" s="546">
        <f t="shared" si="17"/>
        <v>5030.5839935991844</v>
      </c>
      <c r="AU35" s="551">
        <f t="shared" si="18"/>
        <v>71.865485622845483</v>
      </c>
      <c r="AV35" s="547">
        <f t="shared" si="19"/>
        <v>89.831857028556854</v>
      </c>
    </row>
    <row r="36" spans="2:48" ht="12.75" thickBot="1" x14ac:dyDescent="0.3">
      <c r="B36" s="552">
        <v>20903</v>
      </c>
      <c r="C36" s="553" t="s">
        <v>50</v>
      </c>
      <c r="D36" s="538"/>
      <c r="E36" s="554">
        <v>115694.75</v>
      </c>
      <c r="F36" s="555">
        <v>4434.8710000000001</v>
      </c>
      <c r="G36" s="556">
        <v>63.3553</v>
      </c>
      <c r="H36" s="557">
        <f t="shared" si="0"/>
        <v>79.194125</v>
      </c>
      <c r="I36" s="538"/>
      <c r="J36" s="554">
        <f t="shared" si="20"/>
        <v>118008.645</v>
      </c>
      <c r="K36" s="555">
        <f t="shared" si="20"/>
        <v>4523.5684200000005</v>
      </c>
      <c r="L36" s="556">
        <f t="shared" si="20"/>
        <v>64.622405999999998</v>
      </c>
      <c r="M36" s="557">
        <f t="shared" si="2"/>
        <v>80.778007500000001</v>
      </c>
      <c r="N36" s="538"/>
      <c r="O36" s="554">
        <f t="shared" si="21"/>
        <v>120368.81790000001</v>
      </c>
      <c r="P36" s="555">
        <f t="shared" si="3"/>
        <v>4614.0397884000004</v>
      </c>
      <c r="Q36" s="556">
        <f t="shared" si="3"/>
        <v>65.914854120000001</v>
      </c>
      <c r="R36" s="557">
        <f t="shared" si="4"/>
        <v>82.393567649999994</v>
      </c>
      <c r="S36" s="538"/>
      <c r="T36" s="554">
        <f t="shared" si="22"/>
        <v>122776.19425800002</v>
      </c>
      <c r="U36" s="555">
        <f t="shared" si="5"/>
        <v>4706.3205841680001</v>
      </c>
      <c r="V36" s="556">
        <f t="shared" si="5"/>
        <v>67.233151202400009</v>
      </c>
      <c r="W36" s="557">
        <f t="shared" si="6"/>
        <v>84.041439003000008</v>
      </c>
      <c r="X36" s="538"/>
      <c r="Y36" s="554">
        <f t="shared" si="23"/>
        <v>125231.71814316002</v>
      </c>
      <c r="Z36" s="555">
        <f t="shared" si="7"/>
        <v>4800.44699585136</v>
      </c>
      <c r="AA36" s="556">
        <f t="shared" si="7"/>
        <v>68.577814226448012</v>
      </c>
      <c r="AB36" s="557">
        <f t="shared" si="8"/>
        <v>85.722267783060019</v>
      </c>
      <c r="AC36" s="538"/>
      <c r="AD36" s="554">
        <f t="shared" si="24"/>
        <v>127736.35250602322</v>
      </c>
      <c r="AE36" s="555">
        <f t="shared" si="9"/>
        <v>4896.4559357683875</v>
      </c>
      <c r="AF36" s="556">
        <f t="shared" si="9"/>
        <v>69.949370510976976</v>
      </c>
      <c r="AG36" s="557">
        <f t="shared" si="10"/>
        <v>87.436713138721217</v>
      </c>
      <c r="AH36" s="538"/>
      <c r="AI36" s="554">
        <f t="shared" si="25"/>
        <v>130291.07955614368</v>
      </c>
      <c r="AJ36" s="555">
        <f t="shared" si="11"/>
        <v>4994.3850544837551</v>
      </c>
      <c r="AK36" s="556">
        <f t="shared" si="12"/>
        <v>71.348357921196524</v>
      </c>
      <c r="AL36" s="557">
        <f t="shared" si="13"/>
        <v>89.185447401495651</v>
      </c>
      <c r="AM36" s="538"/>
      <c r="AN36" s="554">
        <f t="shared" si="26"/>
        <v>132896.90114726656</v>
      </c>
      <c r="AO36" s="555">
        <f t="shared" si="14"/>
        <v>5094.27275557343</v>
      </c>
      <c r="AP36" s="556">
        <f t="shared" si="15"/>
        <v>72.775325079620458</v>
      </c>
      <c r="AQ36" s="557">
        <f t="shared" si="16"/>
        <v>90.969156349525576</v>
      </c>
      <c r="AR36" s="538"/>
      <c r="AS36" s="554">
        <f t="shared" si="27"/>
        <v>135554.8391702119</v>
      </c>
      <c r="AT36" s="555">
        <f t="shared" si="17"/>
        <v>5196.1582106848991</v>
      </c>
      <c r="AU36" s="556">
        <f t="shared" si="18"/>
        <v>74.230831581212868</v>
      </c>
      <c r="AV36" s="557">
        <f t="shared" si="19"/>
        <v>92.788539476516092</v>
      </c>
    </row>
    <row r="37" spans="2:48" ht="12.75" x14ac:dyDescent="0.25">
      <c r="B37" s="558">
        <v>107</v>
      </c>
      <c r="C37" s="559" t="s">
        <v>51</v>
      </c>
      <c r="E37" s="560">
        <v>65091.880000000005</v>
      </c>
      <c r="F37" s="561">
        <v>2494.66</v>
      </c>
      <c r="G37" s="561">
        <v>35.638000000000005</v>
      </c>
      <c r="H37" s="561">
        <f t="shared" ref="H37:H59" si="28">G37*125%</f>
        <v>44.547500000000007</v>
      </c>
      <c r="J37" s="560">
        <f t="shared" si="20"/>
        <v>66393.717600000004</v>
      </c>
      <c r="K37" s="561">
        <f t="shared" si="20"/>
        <v>2544.5531999999998</v>
      </c>
      <c r="L37" s="561">
        <f t="shared" si="20"/>
        <v>36.350760000000008</v>
      </c>
      <c r="M37" s="561">
        <f t="shared" ref="M37:M59" si="29">L37*125%</f>
        <v>45.43845000000001</v>
      </c>
      <c r="O37" s="560">
        <f t="shared" si="21"/>
        <v>67721.591952000002</v>
      </c>
      <c r="P37" s="561">
        <f t="shared" si="3"/>
        <v>2595.4442639999997</v>
      </c>
      <c r="Q37" s="561">
        <f t="shared" si="3"/>
        <v>37.077775200000012</v>
      </c>
      <c r="R37" s="561">
        <f t="shared" ref="R37:R59" si="30">Q37*125%</f>
        <v>46.347219000000017</v>
      </c>
      <c r="T37" s="560">
        <f t="shared" si="22"/>
        <v>69076.023791040003</v>
      </c>
      <c r="U37" s="561">
        <f t="shared" si="5"/>
        <v>2647.3531492799998</v>
      </c>
      <c r="V37" s="561">
        <f t="shared" si="5"/>
        <v>37.819330704000016</v>
      </c>
      <c r="W37" s="561">
        <f t="shared" ref="W37:W59" si="31">V37*125%</f>
        <v>47.274163380000019</v>
      </c>
      <c r="Y37" s="560">
        <f t="shared" si="23"/>
        <v>70457.544266860801</v>
      </c>
      <c r="Z37" s="561">
        <f t="shared" si="7"/>
        <v>2700.3002122655998</v>
      </c>
      <c r="AA37" s="561">
        <f t="shared" si="7"/>
        <v>38.575717318080017</v>
      </c>
      <c r="AB37" s="561">
        <f t="shared" ref="AB37:AB59" si="32">AA37*125%</f>
        <v>48.219646647600023</v>
      </c>
      <c r="AD37" s="560">
        <f t="shared" si="24"/>
        <v>71866.695152198023</v>
      </c>
      <c r="AE37" s="561">
        <f t="shared" si="9"/>
        <v>2754.3062165109118</v>
      </c>
      <c r="AF37" s="561">
        <f t="shared" si="9"/>
        <v>39.347231664441615</v>
      </c>
      <c r="AG37" s="561">
        <f t="shared" ref="AG37:AG59" si="33">AF37*125%</f>
        <v>49.184039580552017</v>
      </c>
      <c r="AI37" s="560">
        <f t="shared" si="25"/>
        <v>73304.02905524199</v>
      </c>
      <c r="AJ37" s="561">
        <f t="shared" si="11"/>
        <v>2809.3923408411301</v>
      </c>
      <c r="AK37" s="561">
        <f t="shared" si="12"/>
        <v>40.134176297730448</v>
      </c>
      <c r="AL37" s="561">
        <f t="shared" ref="AL37:AL59" si="34">AK37*125%</f>
        <v>50.16772037216306</v>
      </c>
      <c r="AN37" s="560">
        <f t="shared" si="26"/>
        <v>74770.109636346824</v>
      </c>
      <c r="AO37" s="561">
        <f t="shared" si="14"/>
        <v>2865.5801876579526</v>
      </c>
      <c r="AP37" s="561">
        <f t="shared" si="15"/>
        <v>40.936859823685062</v>
      </c>
      <c r="AQ37" s="561">
        <f t="shared" ref="AQ37:AQ59" si="35">AP37*125%</f>
        <v>51.171074779606329</v>
      </c>
      <c r="AS37" s="560">
        <f t="shared" si="27"/>
        <v>76265.511829073759</v>
      </c>
      <c r="AT37" s="561">
        <f t="shared" si="17"/>
        <v>2922.8917914111116</v>
      </c>
      <c r="AU37" s="561">
        <f t="shared" si="18"/>
        <v>41.755597020158767</v>
      </c>
      <c r="AV37" s="561">
        <f t="shared" ref="AV37:AV59" si="36">AU37*125%</f>
        <v>52.19449627519846</v>
      </c>
    </row>
    <row r="38" spans="2:48" ht="12.75" x14ac:dyDescent="0.25">
      <c r="B38" s="562">
        <v>106</v>
      </c>
      <c r="C38" s="563" t="s">
        <v>52</v>
      </c>
      <c r="E38" s="564">
        <v>68810.180000000008</v>
      </c>
      <c r="F38" s="565">
        <v>2637.4180000000001</v>
      </c>
      <c r="G38" s="565">
        <v>37.677399999999999</v>
      </c>
      <c r="H38" s="565">
        <f t="shared" si="28"/>
        <v>47.09675</v>
      </c>
      <c r="J38" s="564">
        <f t="shared" si="20"/>
        <v>70186.383600000016</v>
      </c>
      <c r="K38" s="565">
        <f t="shared" si="20"/>
        <v>2690.1663600000002</v>
      </c>
      <c r="L38" s="565">
        <f t="shared" si="20"/>
        <v>38.430948000000001</v>
      </c>
      <c r="M38" s="565">
        <f t="shared" si="29"/>
        <v>48.038685000000001</v>
      </c>
      <c r="O38" s="564">
        <f t="shared" si="21"/>
        <v>71590.111272000024</v>
      </c>
      <c r="P38" s="565">
        <f t="shared" si="3"/>
        <v>2743.9696872000004</v>
      </c>
      <c r="Q38" s="565">
        <f t="shared" si="3"/>
        <v>39.199566959999999</v>
      </c>
      <c r="R38" s="565">
        <f t="shared" si="30"/>
        <v>48.999458699999998</v>
      </c>
      <c r="T38" s="564">
        <f t="shared" si="22"/>
        <v>73021.913497440022</v>
      </c>
      <c r="U38" s="565">
        <f t="shared" si="5"/>
        <v>2798.8490809440004</v>
      </c>
      <c r="V38" s="565">
        <f t="shared" si="5"/>
        <v>39.983558299199998</v>
      </c>
      <c r="W38" s="565">
        <f t="shared" si="31"/>
        <v>49.979447874000002</v>
      </c>
      <c r="Y38" s="564">
        <f t="shared" si="23"/>
        <v>74482.351767388827</v>
      </c>
      <c r="Z38" s="565">
        <f t="shared" si="7"/>
        <v>2854.8260625628805</v>
      </c>
      <c r="AA38" s="565">
        <f t="shared" si="7"/>
        <v>40.783229465184</v>
      </c>
      <c r="AB38" s="565">
        <f t="shared" si="32"/>
        <v>50.979036831480002</v>
      </c>
      <c r="AD38" s="564">
        <f t="shared" si="24"/>
        <v>75971.998802736605</v>
      </c>
      <c r="AE38" s="565">
        <f t="shared" si="9"/>
        <v>2911.9225838141383</v>
      </c>
      <c r="AF38" s="565">
        <f t="shared" si="9"/>
        <v>41.59889405448768</v>
      </c>
      <c r="AG38" s="565">
        <f t="shared" si="33"/>
        <v>51.998617568109601</v>
      </c>
      <c r="AI38" s="564">
        <f t="shared" si="25"/>
        <v>77491.438778791344</v>
      </c>
      <c r="AJ38" s="565">
        <f t="shared" si="11"/>
        <v>2970.161035490421</v>
      </c>
      <c r="AK38" s="565">
        <f t="shared" si="12"/>
        <v>42.430871935577436</v>
      </c>
      <c r="AL38" s="565">
        <f t="shared" si="34"/>
        <v>53.038589919471796</v>
      </c>
      <c r="AN38" s="564">
        <f t="shared" si="26"/>
        <v>79041.267554367165</v>
      </c>
      <c r="AO38" s="565">
        <f t="shared" si="14"/>
        <v>3029.5642562002295</v>
      </c>
      <c r="AP38" s="565">
        <f t="shared" si="15"/>
        <v>43.279489374288985</v>
      </c>
      <c r="AQ38" s="565">
        <f t="shared" si="35"/>
        <v>54.099361717861228</v>
      </c>
      <c r="AS38" s="564">
        <f t="shared" si="27"/>
        <v>80622.092905454512</v>
      </c>
      <c r="AT38" s="565">
        <f t="shared" si="17"/>
        <v>3090.155541324234</v>
      </c>
      <c r="AU38" s="565">
        <f t="shared" si="18"/>
        <v>44.145079161774767</v>
      </c>
      <c r="AV38" s="565">
        <f t="shared" si="36"/>
        <v>55.181348952218457</v>
      </c>
    </row>
    <row r="39" spans="2:48" ht="12.75" x14ac:dyDescent="0.25">
      <c r="B39" s="562">
        <v>105</v>
      </c>
      <c r="C39" s="563" t="s">
        <v>53</v>
      </c>
      <c r="E39" s="564">
        <v>72527.45</v>
      </c>
      <c r="F39" s="565">
        <v>2780.1760000000004</v>
      </c>
      <c r="G39" s="565">
        <v>39.716800000000006</v>
      </c>
      <c r="H39" s="565">
        <f t="shared" si="28"/>
        <v>49.646000000000008</v>
      </c>
      <c r="J39" s="564">
        <f t="shared" si="20"/>
        <v>73977.998999999996</v>
      </c>
      <c r="K39" s="565">
        <f t="shared" si="20"/>
        <v>2835.7795200000005</v>
      </c>
      <c r="L39" s="565">
        <f t="shared" si="20"/>
        <v>40.511136000000008</v>
      </c>
      <c r="M39" s="565">
        <f t="shared" si="29"/>
        <v>50.638920000000013</v>
      </c>
      <c r="O39" s="564">
        <f t="shared" si="21"/>
        <v>75457.558980000002</v>
      </c>
      <c r="P39" s="565">
        <f t="shared" si="3"/>
        <v>2892.4951104000006</v>
      </c>
      <c r="Q39" s="565">
        <f t="shared" si="3"/>
        <v>41.321358720000006</v>
      </c>
      <c r="R39" s="565">
        <f t="shared" si="30"/>
        <v>51.651698400000008</v>
      </c>
      <c r="T39" s="564">
        <f t="shared" si="22"/>
        <v>76966.710159599999</v>
      </c>
      <c r="U39" s="565">
        <f t="shared" si="5"/>
        <v>2950.3450126080006</v>
      </c>
      <c r="V39" s="565">
        <f t="shared" si="5"/>
        <v>42.147785894400009</v>
      </c>
      <c r="W39" s="565">
        <f t="shared" si="31"/>
        <v>52.684732368000013</v>
      </c>
      <c r="Y39" s="564">
        <f t="shared" si="23"/>
        <v>78506.044362792003</v>
      </c>
      <c r="Z39" s="565">
        <f t="shared" si="7"/>
        <v>3009.3519128601606</v>
      </c>
      <c r="AA39" s="565">
        <f t="shared" si="7"/>
        <v>42.990741612288012</v>
      </c>
      <c r="AB39" s="565">
        <f t="shared" si="32"/>
        <v>53.738427015360017</v>
      </c>
      <c r="AD39" s="564">
        <f t="shared" si="24"/>
        <v>80076.165250047838</v>
      </c>
      <c r="AE39" s="565">
        <f t="shared" si="9"/>
        <v>3069.5389511173639</v>
      </c>
      <c r="AF39" s="565">
        <f t="shared" si="9"/>
        <v>43.850556444533773</v>
      </c>
      <c r="AG39" s="565">
        <f t="shared" si="33"/>
        <v>54.813195555667214</v>
      </c>
      <c r="AI39" s="564">
        <f t="shared" si="25"/>
        <v>81677.688555048793</v>
      </c>
      <c r="AJ39" s="565">
        <f t="shared" si="11"/>
        <v>3130.9297301397114</v>
      </c>
      <c r="AK39" s="565">
        <f t="shared" si="12"/>
        <v>44.727567573424452</v>
      </c>
      <c r="AL39" s="565">
        <f t="shared" si="34"/>
        <v>55.909459466780561</v>
      </c>
      <c r="AN39" s="564">
        <f t="shared" si="26"/>
        <v>83311.242326149775</v>
      </c>
      <c r="AO39" s="565">
        <f t="shared" si="14"/>
        <v>3193.5483247425059</v>
      </c>
      <c r="AP39" s="565">
        <f t="shared" si="15"/>
        <v>45.622118924892945</v>
      </c>
      <c r="AQ39" s="565">
        <f t="shared" si="35"/>
        <v>57.027648656116185</v>
      </c>
      <c r="AS39" s="564">
        <f t="shared" si="27"/>
        <v>84977.467172672768</v>
      </c>
      <c r="AT39" s="565">
        <f t="shared" si="17"/>
        <v>3257.419291237356</v>
      </c>
      <c r="AU39" s="565">
        <f t="shared" si="18"/>
        <v>46.534561303390802</v>
      </c>
      <c r="AV39" s="565">
        <f t="shared" si="36"/>
        <v>58.168201629238503</v>
      </c>
    </row>
    <row r="40" spans="2:48" ht="12.75" x14ac:dyDescent="0.25">
      <c r="B40" s="562">
        <v>104</v>
      </c>
      <c r="C40" s="563" t="s">
        <v>54</v>
      </c>
      <c r="E40" s="564">
        <v>76245.75</v>
      </c>
      <c r="F40" s="565">
        <v>2922.2130000000002</v>
      </c>
      <c r="G40" s="565">
        <v>41.745899999999999</v>
      </c>
      <c r="H40" s="565">
        <f t="shared" si="28"/>
        <v>52.182375</v>
      </c>
      <c r="J40" s="564">
        <f t="shared" si="20"/>
        <v>77770.665000000008</v>
      </c>
      <c r="K40" s="565">
        <f t="shared" si="20"/>
        <v>2980.6572600000004</v>
      </c>
      <c r="L40" s="565">
        <f t="shared" si="20"/>
        <v>42.580818000000001</v>
      </c>
      <c r="M40" s="565">
        <f t="shared" si="29"/>
        <v>53.226022499999999</v>
      </c>
      <c r="O40" s="564">
        <f t="shared" si="21"/>
        <v>79326.078300000008</v>
      </c>
      <c r="P40" s="565">
        <f t="shared" si="3"/>
        <v>3040.2704052000004</v>
      </c>
      <c r="Q40" s="565">
        <f t="shared" si="3"/>
        <v>43.432434360000002</v>
      </c>
      <c r="R40" s="565">
        <f t="shared" si="30"/>
        <v>54.290542950000003</v>
      </c>
      <c r="T40" s="564">
        <f t="shared" si="22"/>
        <v>80912.599866000004</v>
      </c>
      <c r="U40" s="565">
        <f t="shared" si="5"/>
        <v>3101.0758133040003</v>
      </c>
      <c r="V40" s="565">
        <f t="shared" si="5"/>
        <v>44.301083047200002</v>
      </c>
      <c r="W40" s="565">
        <f t="shared" si="31"/>
        <v>55.376353809000001</v>
      </c>
      <c r="Y40" s="564">
        <f t="shared" si="23"/>
        <v>82530.85186332</v>
      </c>
      <c r="Z40" s="565">
        <f t="shared" si="7"/>
        <v>3163.0973295700805</v>
      </c>
      <c r="AA40" s="565">
        <f t="shared" si="7"/>
        <v>45.187104708144005</v>
      </c>
      <c r="AB40" s="565">
        <f t="shared" si="32"/>
        <v>56.483880885180007</v>
      </c>
      <c r="AD40" s="564">
        <f t="shared" si="24"/>
        <v>84181.468900586406</v>
      </c>
      <c r="AE40" s="565">
        <f t="shared" si="9"/>
        <v>3226.3592761614823</v>
      </c>
      <c r="AF40" s="565">
        <f t="shared" si="9"/>
        <v>46.090846802306885</v>
      </c>
      <c r="AG40" s="565">
        <f t="shared" si="33"/>
        <v>57.613558502883606</v>
      </c>
      <c r="AI40" s="564">
        <f t="shared" si="25"/>
        <v>85865.098278598132</v>
      </c>
      <c r="AJ40" s="565">
        <f t="shared" si="11"/>
        <v>3290.8864616847118</v>
      </c>
      <c r="AK40" s="565">
        <f t="shared" si="12"/>
        <v>47.012663738353027</v>
      </c>
      <c r="AL40" s="565">
        <f t="shared" si="34"/>
        <v>58.76582967294128</v>
      </c>
      <c r="AN40" s="564">
        <f t="shared" si="26"/>
        <v>87582.400244170101</v>
      </c>
      <c r="AO40" s="565">
        <f t="shared" si="14"/>
        <v>3356.7041909184059</v>
      </c>
      <c r="AP40" s="565">
        <f t="shared" si="15"/>
        <v>47.952917013120086</v>
      </c>
      <c r="AQ40" s="565">
        <f t="shared" si="35"/>
        <v>59.941146266400111</v>
      </c>
      <c r="AS40" s="564">
        <f t="shared" si="27"/>
        <v>89334.048249053507</v>
      </c>
      <c r="AT40" s="565">
        <f t="shared" si="17"/>
        <v>3423.8382747367741</v>
      </c>
      <c r="AU40" s="565">
        <f t="shared" si="18"/>
        <v>48.911975353382488</v>
      </c>
      <c r="AV40" s="565">
        <f t="shared" si="36"/>
        <v>61.139969191728113</v>
      </c>
    </row>
    <row r="41" spans="2:48" ht="12.75" x14ac:dyDescent="0.25">
      <c r="B41" s="562">
        <v>103</v>
      </c>
      <c r="C41" s="563" t="s">
        <v>55</v>
      </c>
      <c r="E41" s="564">
        <v>79270.86</v>
      </c>
      <c r="F41" s="565">
        <v>3038.2940000000003</v>
      </c>
      <c r="G41" s="565">
        <v>43.404200000000003</v>
      </c>
      <c r="H41" s="565">
        <f t="shared" si="28"/>
        <v>54.255250000000004</v>
      </c>
      <c r="J41" s="564">
        <f t="shared" si="20"/>
        <v>80856.277199999997</v>
      </c>
      <c r="K41" s="565">
        <f t="shared" si="20"/>
        <v>3099.0598800000002</v>
      </c>
      <c r="L41" s="565">
        <f t="shared" si="20"/>
        <v>44.272284000000006</v>
      </c>
      <c r="M41" s="565">
        <f t="shared" si="29"/>
        <v>55.34035500000001</v>
      </c>
      <c r="O41" s="564">
        <f t="shared" si="21"/>
        <v>82473.402743999992</v>
      </c>
      <c r="P41" s="565">
        <f t="shared" si="3"/>
        <v>3161.0410776000003</v>
      </c>
      <c r="Q41" s="565">
        <f t="shared" si="3"/>
        <v>45.15772968000001</v>
      </c>
      <c r="R41" s="565">
        <f t="shared" si="30"/>
        <v>56.447162100000014</v>
      </c>
      <c r="T41" s="564">
        <f t="shared" si="22"/>
        <v>84122.870798879987</v>
      </c>
      <c r="U41" s="565">
        <f t="shared" si="5"/>
        <v>3224.2618991520003</v>
      </c>
      <c r="V41" s="565">
        <f t="shared" si="5"/>
        <v>46.06088427360001</v>
      </c>
      <c r="W41" s="565">
        <f t="shared" si="31"/>
        <v>57.576105342000012</v>
      </c>
      <c r="Y41" s="564">
        <f t="shared" si="23"/>
        <v>85805.328214857582</v>
      </c>
      <c r="Z41" s="565">
        <f t="shared" si="7"/>
        <v>3288.7471371350402</v>
      </c>
      <c r="AA41" s="565">
        <f t="shared" si="7"/>
        <v>46.982101959072011</v>
      </c>
      <c r="AB41" s="565">
        <f t="shared" si="32"/>
        <v>58.727627448840011</v>
      </c>
      <c r="AD41" s="564">
        <f t="shared" si="24"/>
        <v>87521.434779154733</v>
      </c>
      <c r="AE41" s="565">
        <f t="shared" si="9"/>
        <v>3354.5220798777409</v>
      </c>
      <c r="AF41" s="565">
        <f t="shared" si="9"/>
        <v>47.921743998253454</v>
      </c>
      <c r="AG41" s="565">
        <f t="shared" si="33"/>
        <v>59.902179997816816</v>
      </c>
      <c r="AI41" s="564">
        <f t="shared" si="25"/>
        <v>89271.863474737824</v>
      </c>
      <c r="AJ41" s="565">
        <f t="shared" si="11"/>
        <v>3421.6125214752956</v>
      </c>
      <c r="AK41" s="565">
        <f t="shared" si="12"/>
        <v>48.880178878218523</v>
      </c>
      <c r="AL41" s="565">
        <f t="shared" si="34"/>
        <v>61.100223597773152</v>
      </c>
      <c r="AN41" s="564">
        <f t="shared" si="26"/>
        <v>91057.300744232576</v>
      </c>
      <c r="AO41" s="565">
        <f t="shared" si="14"/>
        <v>3490.0447719048016</v>
      </c>
      <c r="AP41" s="565">
        <f t="shared" si="15"/>
        <v>49.857782455782896</v>
      </c>
      <c r="AQ41" s="565">
        <f t="shared" si="35"/>
        <v>62.322228069728624</v>
      </c>
      <c r="AS41" s="564">
        <f t="shared" si="27"/>
        <v>92878.446759117229</v>
      </c>
      <c r="AT41" s="565">
        <f t="shared" si="17"/>
        <v>3559.8456673428977</v>
      </c>
      <c r="AU41" s="565">
        <f t="shared" si="18"/>
        <v>50.854938104898558</v>
      </c>
      <c r="AV41" s="565">
        <f t="shared" si="36"/>
        <v>63.568672631123199</v>
      </c>
    </row>
    <row r="42" spans="2:48" ht="12.75" x14ac:dyDescent="0.25">
      <c r="B42" s="562">
        <v>102</v>
      </c>
      <c r="C42" s="563" t="s">
        <v>56</v>
      </c>
      <c r="E42" s="564">
        <v>82290.820000000007</v>
      </c>
      <c r="F42" s="565">
        <v>3154.375</v>
      </c>
      <c r="G42" s="565">
        <v>45.0625</v>
      </c>
      <c r="H42" s="565">
        <f t="shared" si="28"/>
        <v>56.328125</v>
      </c>
      <c r="J42" s="564">
        <f t="shared" si="20"/>
        <v>83936.636400000003</v>
      </c>
      <c r="K42" s="565">
        <f t="shared" si="20"/>
        <v>3217.4625000000001</v>
      </c>
      <c r="L42" s="565">
        <f t="shared" si="20"/>
        <v>45.963749999999997</v>
      </c>
      <c r="M42" s="565">
        <f t="shared" si="29"/>
        <v>57.454687499999999</v>
      </c>
      <c r="O42" s="564">
        <f t="shared" si="21"/>
        <v>85615.369128000006</v>
      </c>
      <c r="P42" s="565">
        <f t="shared" si="3"/>
        <v>3281.8117500000003</v>
      </c>
      <c r="Q42" s="565">
        <f t="shared" si="3"/>
        <v>46.883024999999996</v>
      </c>
      <c r="R42" s="565">
        <f t="shared" si="30"/>
        <v>58.603781249999997</v>
      </c>
      <c r="T42" s="564">
        <f t="shared" si="22"/>
        <v>87327.676510560006</v>
      </c>
      <c r="U42" s="565">
        <f t="shared" si="5"/>
        <v>3347.4479850000002</v>
      </c>
      <c r="V42" s="565">
        <f t="shared" si="5"/>
        <v>47.820685499999996</v>
      </c>
      <c r="W42" s="565">
        <f t="shared" si="31"/>
        <v>59.775856874999995</v>
      </c>
      <c r="Y42" s="564">
        <f t="shared" si="23"/>
        <v>89074.230040771203</v>
      </c>
      <c r="Z42" s="565">
        <f t="shared" si="7"/>
        <v>3414.3969447000004</v>
      </c>
      <c r="AA42" s="565">
        <f t="shared" si="7"/>
        <v>48.777099209999996</v>
      </c>
      <c r="AB42" s="565">
        <f t="shared" si="32"/>
        <v>60.971374012499993</v>
      </c>
      <c r="AD42" s="564">
        <f t="shared" si="24"/>
        <v>90855.71464158663</v>
      </c>
      <c r="AE42" s="565">
        <f t="shared" si="9"/>
        <v>3482.6848835940004</v>
      </c>
      <c r="AF42" s="565">
        <f t="shared" si="9"/>
        <v>49.752641194199995</v>
      </c>
      <c r="AG42" s="565">
        <f t="shared" si="33"/>
        <v>62.190801492749998</v>
      </c>
      <c r="AI42" s="564">
        <f t="shared" si="25"/>
        <v>92672.828934418358</v>
      </c>
      <c r="AJ42" s="565">
        <f t="shared" si="11"/>
        <v>3552.3385812658803</v>
      </c>
      <c r="AK42" s="565">
        <f t="shared" si="12"/>
        <v>50.747694018083997</v>
      </c>
      <c r="AL42" s="565">
        <f t="shared" si="34"/>
        <v>63.434617522604995</v>
      </c>
      <c r="AN42" s="564">
        <f t="shared" si="26"/>
        <v>94526.285513106734</v>
      </c>
      <c r="AO42" s="565">
        <f t="shared" si="14"/>
        <v>3623.3853528911982</v>
      </c>
      <c r="AP42" s="565">
        <f t="shared" si="15"/>
        <v>51.762647898445678</v>
      </c>
      <c r="AQ42" s="565">
        <f t="shared" si="35"/>
        <v>64.703309873057094</v>
      </c>
      <c r="AS42" s="564">
        <f t="shared" si="27"/>
        <v>96416.811223368873</v>
      </c>
      <c r="AT42" s="565">
        <f t="shared" si="17"/>
        <v>3695.8530599490223</v>
      </c>
      <c r="AU42" s="565">
        <f t="shared" si="18"/>
        <v>52.797900856414593</v>
      </c>
      <c r="AV42" s="565">
        <f t="shared" si="36"/>
        <v>65.997376070518243</v>
      </c>
    </row>
    <row r="43" spans="2:48" ht="12.75" x14ac:dyDescent="0.25">
      <c r="B43" s="562">
        <v>101</v>
      </c>
      <c r="C43" s="563" t="s">
        <v>57</v>
      </c>
      <c r="E43" s="564">
        <v>85315.930000000008</v>
      </c>
      <c r="F43" s="565">
        <v>3270.4559999999997</v>
      </c>
      <c r="G43" s="565">
        <v>46.720800000000004</v>
      </c>
      <c r="H43" s="565">
        <f t="shared" si="28"/>
        <v>58.401000000000003</v>
      </c>
      <c r="J43" s="564">
        <f t="shared" si="20"/>
        <v>87022.248600000006</v>
      </c>
      <c r="K43" s="565">
        <f t="shared" si="20"/>
        <v>3335.8651199999999</v>
      </c>
      <c r="L43" s="565">
        <f t="shared" si="20"/>
        <v>47.655216000000003</v>
      </c>
      <c r="M43" s="565">
        <f t="shared" si="29"/>
        <v>59.569020000000002</v>
      </c>
      <c r="O43" s="564">
        <f t="shared" si="21"/>
        <v>88762.693572000004</v>
      </c>
      <c r="P43" s="565">
        <f t="shared" si="3"/>
        <v>3402.5824223999998</v>
      </c>
      <c r="Q43" s="565">
        <f t="shared" si="3"/>
        <v>48.608320320000004</v>
      </c>
      <c r="R43" s="565">
        <f t="shared" si="30"/>
        <v>60.760400400000009</v>
      </c>
      <c r="T43" s="564">
        <f t="shared" si="22"/>
        <v>90537.947443440004</v>
      </c>
      <c r="U43" s="565">
        <f t="shared" si="5"/>
        <v>3470.6340708479997</v>
      </c>
      <c r="V43" s="565">
        <f t="shared" si="5"/>
        <v>49.580486726400004</v>
      </c>
      <c r="W43" s="565">
        <f t="shared" si="31"/>
        <v>61.975608408000006</v>
      </c>
      <c r="Y43" s="564">
        <f t="shared" si="23"/>
        <v>92348.706392308799</v>
      </c>
      <c r="Z43" s="565">
        <f t="shared" si="7"/>
        <v>3540.0467522649597</v>
      </c>
      <c r="AA43" s="565">
        <f t="shared" si="7"/>
        <v>50.572096460928002</v>
      </c>
      <c r="AB43" s="565">
        <f t="shared" si="32"/>
        <v>63.215120576160004</v>
      </c>
      <c r="AD43" s="564">
        <f t="shared" si="24"/>
        <v>94195.680520154972</v>
      </c>
      <c r="AE43" s="565">
        <f t="shared" si="9"/>
        <v>3610.8476873102591</v>
      </c>
      <c r="AF43" s="565">
        <f t="shared" si="9"/>
        <v>51.583538390146565</v>
      </c>
      <c r="AG43" s="565">
        <f t="shared" si="33"/>
        <v>64.479422987683208</v>
      </c>
      <c r="AI43" s="564">
        <f t="shared" si="25"/>
        <v>96079.594130558078</v>
      </c>
      <c r="AJ43" s="565">
        <f t="shared" si="11"/>
        <v>3683.0646410564641</v>
      </c>
      <c r="AK43" s="565">
        <f t="shared" si="12"/>
        <v>52.615209157949494</v>
      </c>
      <c r="AL43" s="565">
        <f t="shared" si="34"/>
        <v>65.769011447436867</v>
      </c>
      <c r="AN43" s="564">
        <f t="shared" si="26"/>
        <v>98001.186013169237</v>
      </c>
      <c r="AO43" s="565">
        <f t="shared" si="14"/>
        <v>3756.7259338775934</v>
      </c>
      <c r="AP43" s="565">
        <f t="shared" si="15"/>
        <v>53.667513341108481</v>
      </c>
      <c r="AQ43" s="565">
        <f t="shared" si="35"/>
        <v>67.084391676385607</v>
      </c>
      <c r="AS43" s="564">
        <f t="shared" si="27"/>
        <v>99961.209733432624</v>
      </c>
      <c r="AT43" s="565">
        <f t="shared" si="17"/>
        <v>3831.8604525551455</v>
      </c>
      <c r="AU43" s="565">
        <f t="shared" si="18"/>
        <v>54.740863607930649</v>
      </c>
      <c r="AV43" s="565">
        <f t="shared" si="36"/>
        <v>68.426079509913308</v>
      </c>
    </row>
    <row r="44" spans="2:48" ht="12.75" x14ac:dyDescent="0.25">
      <c r="B44" s="562">
        <v>100</v>
      </c>
      <c r="C44" s="563" t="s">
        <v>58</v>
      </c>
      <c r="E44" s="564">
        <v>88335.89</v>
      </c>
      <c r="F44" s="565">
        <v>3385.8160000000003</v>
      </c>
      <c r="G44" s="565">
        <v>48.3688</v>
      </c>
      <c r="H44" s="565">
        <f t="shared" si="28"/>
        <v>60.460999999999999</v>
      </c>
      <c r="J44" s="564">
        <f t="shared" si="20"/>
        <v>90102.607799999998</v>
      </c>
      <c r="K44" s="565">
        <f t="shared" si="20"/>
        <v>3453.5323200000003</v>
      </c>
      <c r="L44" s="565">
        <f t="shared" si="20"/>
        <v>49.336176000000002</v>
      </c>
      <c r="M44" s="565">
        <f t="shared" si="29"/>
        <v>61.67022</v>
      </c>
      <c r="O44" s="564">
        <f t="shared" si="21"/>
        <v>91904.659956000003</v>
      </c>
      <c r="P44" s="565">
        <f t="shared" si="3"/>
        <v>3522.6029664000002</v>
      </c>
      <c r="Q44" s="565">
        <f t="shared" si="3"/>
        <v>50.32289952</v>
      </c>
      <c r="R44" s="565">
        <f t="shared" si="30"/>
        <v>62.903624399999998</v>
      </c>
      <c r="T44" s="564">
        <f t="shared" si="22"/>
        <v>93742.753155120008</v>
      </c>
      <c r="U44" s="565">
        <f t="shared" si="5"/>
        <v>3593.0550257280001</v>
      </c>
      <c r="V44" s="565">
        <f t="shared" si="5"/>
        <v>51.329357510400001</v>
      </c>
      <c r="W44" s="565">
        <f t="shared" si="31"/>
        <v>64.161696887999994</v>
      </c>
      <c r="Y44" s="564">
        <f t="shared" si="23"/>
        <v>95617.608218222405</v>
      </c>
      <c r="Z44" s="565">
        <f t="shared" si="7"/>
        <v>3664.91612624256</v>
      </c>
      <c r="AA44" s="565">
        <f t="shared" si="7"/>
        <v>52.355944660608003</v>
      </c>
      <c r="AB44" s="565">
        <f t="shared" si="32"/>
        <v>65.444930825759997</v>
      </c>
      <c r="AD44" s="564">
        <f t="shared" si="24"/>
        <v>97529.960382586854</v>
      </c>
      <c r="AE44" s="565">
        <f t="shared" si="9"/>
        <v>3738.2144487674113</v>
      </c>
      <c r="AF44" s="565">
        <f t="shared" si="9"/>
        <v>53.403063553820161</v>
      </c>
      <c r="AG44" s="565">
        <f t="shared" si="33"/>
        <v>66.753829442275205</v>
      </c>
      <c r="AI44" s="564">
        <f t="shared" si="25"/>
        <v>99480.559590238598</v>
      </c>
      <c r="AJ44" s="565">
        <f t="shared" si="11"/>
        <v>3812.9787377427597</v>
      </c>
      <c r="AK44" s="565">
        <f t="shared" si="12"/>
        <v>54.471124824896563</v>
      </c>
      <c r="AL44" s="565">
        <f t="shared" si="34"/>
        <v>68.0889060311207</v>
      </c>
      <c r="AN44" s="564">
        <f t="shared" si="26"/>
        <v>101470.17078204337</v>
      </c>
      <c r="AO44" s="565">
        <f t="shared" si="14"/>
        <v>3889.238312497615</v>
      </c>
      <c r="AP44" s="565">
        <f t="shared" si="15"/>
        <v>55.560547321394495</v>
      </c>
      <c r="AQ44" s="565">
        <f t="shared" si="35"/>
        <v>69.450684151743118</v>
      </c>
      <c r="AS44" s="564">
        <f t="shared" si="27"/>
        <v>103499.57419768424</v>
      </c>
      <c r="AT44" s="565">
        <f t="shared" si="17"/>
        <v>3967.0230787475675</v>
      </c>
      <c r="AU44" s="565">
        <f t="shared" si="18"/>
        <v>56.671758267822383</v>
      </c>
      <c r="AV44" s="565">
        <f t="shared" si="36"/>
        <v>70.839697834777979</v>
      </c>
    </row>
    <row r="45" spans="2:48" ht="12.75" x14ac:dyDescent="0.25">
      <c r="B45" s="562" t="s">
        <v>766</v>
      </c>
      <c r="C45" s="563" t="s">
        <v>59</v>
      </c>
      <c r="E45" s="564">
        <v>96477.010000000009</v>
      </c>
      <c r="F45" s="565">
        <v>3698.009</v>
      </c>
      <c r="G45" s="565">
        <v>52.828699999999998</v>
      </c>
      <c r="H45" s="565">
        <f t="shared" si="28"/>
        <v>66.035875000000004</v>
      </c>
      <c r="J45" s="564">
        <f t="shared" si="20"/>
        <v>98406.550200000012</v>
      </c>
      <c r="K45" s="565">
        <f t="shared" si="20"/>
        <v>3771.9691800000001</v>
      </c>
      <c r="L45" s="565">
        <f t="shared" si="20"/>
        <v>53.885273999999995</v>
      </c>
      <c r="M45" s="565">
        <f t="shared" si="29"/>
        <v>67.356592499999991</v>
      </c>
      <c r="O45" s="564">
        <f t="shared" si="21"/>
        <v>100374.68120400001</v>
      </c>
      <c r="P45" s="565">
        <f t="shared" si="3"/>
        <v>3847.4085636</v>
      </c>
      <c r="Q45" s="565">
        <f t="shared" si="3"/>
        <v>54.962979479999994</v>
      </c>
      <c r="R45" s="565">
        <f t="shared" si="30"/>
        <v>68.703724349999987</v>
      </c>
      <c r="T45" s="564">
        <f t="shared" si="22"/>
        <v>102382.17482808001</v>
      </c>
      <c r="U45" s="565">
        <f t="shared" si="5"/>
        <v>3924.3567348719998</v>
      </c>
      <c r="V45" s="565">
        <f t="shared" si="5"/>
        <v>56.062239069599997</v>
      </c>
      <c r="W45" s="565">
        <f t="shared" si="31"/>
        <v>70.077798836999989</v>
      </c>
      <c r="Y45" s="564">
        <f t="shared" si="23"/>
        <v>104429.81832464162</v>
      </c>
      <c r="Z45" s="565">
        <f t="shared" si="7"/>
        <v>4002.8438695694399</v>
      </c>
      <c r="AA45" s="565">
        <f t="shared" si="7"/>
        <v>57.183483850991998</v>
      </c>
      <c r="AB45" s="565">
        <f t="shared" si="32"/>
        <v>71.479354813740002</v>
      </c>
      <c r="AD45" s="564">
        <f t="shared" si="24"/>
        <v>106518.41469113444</v>
      </c>
      <c r="AE45" s="565">
        <f t="shared" si="9"/>
        <v>4082.9007469608287</v>
      </c>
      <c r="AF45" s="565">
        <f t="shared" si="9"/>
        <v>58.327153528011841</v>
      </c>
      <c r="AG45" s="565">
        <f t="shared" si="33"/>
        <v>72.908941910014804</v>
      </c>
      <c r="AI45" s="564">
        <f t="shared" si="25"/>
        <v>108648.78298495713</v>
      </c>
      <c r="AJ45" s="565">
        <f t="shared" si="11"/>
        <v>4164.5587619000453</v>
      </c>
      <c r="AK45" s="565">
        <f t="shared" si="12"/>
        <v>59.493696598572079</v>
      </c>
      <c r="AL45" s="565">
        <f t="shared" si="34"/>
        <v>74.3671207482151</v>
      </c>
      <c r="AN45" s="564">
        <f t="shared" si="26"/>
        <v>110821.75864465628</v>
      </c>
      <c r="AO45" s="565">
        <f t="shared" si="14"/>
        <v>4247.8499371380467</v>
      </c>
      <c r="AP45" s="565">
        <f t="shared" si="15"/>
        <v>60.68357053054352</v>
      </c>
      <c r="AQ45" s="565">
        <f t="shared" si="35"/>
        <v>75.854463163179403</v>
      </c>
      <c r="AS45" s="564">
        <f t="shared" si="27"/>
        <v>113038.1938175494</v>
      </c>
      <c r="AT45" s="565">
        <f t="shared" si="17"/>
        <v>4332.8069358808079</v>
      </c>
      <c r="AU45" s="565">
        <f t="shared" si="18"/>
        <v>61.897241941154391</v>
      </c>
      <c r="AV45" s="565">
        <f t="shared" si="36"/>
        <v>77.371552426442989</v>
      </c>
    </row>
    <row r="46" spans="2:48" ht="12.75" x14ac:dyDescent="0.25">
      <c r="B46" s="562" t="s">
        <v>767</v>
      </c>
      <c r="C46" s="563" t="s">
        <v>60</v>
      </c>
      <c r="E46" s="564">
        <v>99959.44</v>
      </c>
      <c r="F46" s="565">
        <v>3831.3940000000002</v>
      </c>
      <c r="G46" s="565">
        <v>54.734200000000001</v>
      </c>
      <c r="H46" s="565">
        <f t="shared" si="28"/>
        <v>68.417749999999998</v>
      </c>
      <c r="J46" s="564">
        <f t="shared" si="20"/>
        <v>101958.62880000001</v>
      </c>
      <c r="K46" s="565">
        <f t="shared" si="20"/>
        <v>3908.0218800000002</v>
      </c>
      <c r="L46" s="565">
        <f t="shared" si="20"/>
        <v>55.828884000000002</v>
      </c>
      <c r="M46" s="565">
        <f t="shared" si="29"/>
        <v>69.786105000000006</v>
      </c>
      <c r="O46" s="564">
        <f t="shared" si="21"/>
        <v>103997.801376</v>
      </c>
      <c r="P46" s="565">
        <f t="shared" si="3"/>
        <v>3986.1823176000003</v>
      </c>
      <c r="Q46" s="565">
        <f t="shared" si="3"/>
        <v>56.945461680000001</v>
      </c>
      <c r="R46" s="565">
        <f t="shared" si="30"/>
        <v>71.181827100000007</v>
      </c>
      <c r="T46" s="564">
        <f t="shared" si="22"/>
        <v>106077.75740352001</v>
      </c>
      <c r="U46" s="565">
        <f t="shared" si="5"/>
        <v>4065.9059639520005</v>
      </c>
      <c r="V46" s="565">
        <f t="shared" si="5"/>
        <v>58.084370913600004</v>
      </c>
      <c r="W46" s="565">
        <f t="shared" si="31"/>
        <v>72.605463642000004</v>
      </c>
      <c r="Y46" s="564">
        <f t="shared" si="23"/>
        <v>108199.31255159041</v>
      </c>
      <c r="Z46" s="565">
        <f t="shared" si="7"/>
        <v>4147.2240832310408</v>
      </c>
      <c r="AA46" s="565">
        <f t="shared" si="7"/>
        <v>59.246058331872007</v>
      </c>
      <c r="AB46" s="565">
        <f t="shared" si="32"/>
        <v>74.057572914840009</v>
      </c>
      <c r="AD46" s="564">
        <f t="shared" si="24"/>
        <v>110363.29880262222</v>
      </c>
      <c r="AE46" s="565">
        <f t="shared" si="9"/>
        <v>4230.1685648956618</v>
      </c>
      <c r="AF46" s="565">
        <f t="shared" si="9"/>
        <v>60.430979498509451</v>
      </c>
      <c r="AG46" s="565">
        <f t="shared" si="33"/>
        <v>75.538724373136816</v>
      </c>
      <c r="AI46" s="564">
        <f t="shared" si="25"/>
        <v>112570.56477867466</v>
      </c>
      <c r="AJ46" s="565">
        <f t="shared" si="11"/>
        <v>4314.7719361935751</v>
      </c>
      <c r="AK46" s="565">
        <f t="shared" si="12"/>
        <v>61.639599088479642</v>
      </c>
      <c r="AL46" s="565">
        <f t="shared" si="34"/>
        <v>77.049498860599556</v>
      </c>
      <c r="AN46" s="564">
        <f t="shared" si="26"/>
        <v>114821.97607424814</v>
      </c>
      <c r="AO46" s="565">
        <f t="shared" si="14"/>
        <v>4401.0673749174466</v>
      </c>
      <c r="AP46" s="565">
        <f t="shared" si="15"/>
        <v>62.872391070249236</v>
      </c>
      <c r="AQ46" s="565">
        <f t="shared" si="35"/>
        <v>78.590488837811549</v>
      </c>
      <c r="AS46" s="564">
        <f t="shared" si="27"/>
        <v>117118.41559573311</v>
      </c>
      <c r="AT46" s="565">
        <f t="shared" si="17"/>
        <v>4489.0887224157959</v>
      </c>
      <c r="AU46" s="565">
        <f t="shared" si="18"/>
        <v>64.129838891654217</v>
      </c>
      <c r="AV46" s="565">
        <f t="shared" si="36"/>
        <v>80.162298614567774</v>
      </c>
    </row>
    <row r="47" spans="2:48" ht="12.75" x14ac:dyDescent="0.25">
      <c r="B47" s="562" t="s">
        <v>768</v>
      </c>
      <c r="C47" s="563" t="s">
        <v>61</v>
      </c>
      <c r="E47" s="564">
        <v>103450.11</v>
      </c>
      <c r="F47" s="565">
        <v>3965.5</v>
      </c>
      <c r="G47" s="565">
        <v>56.65</v>
      </c>
      <c r="H47" s="565">
        <f t="shared" si="28"/>
        <v>70.8125</v>
      </c>
      <c r="J47" s="564">
        <f t="shared" si="20"/>
        <v>105519.1122</v>
      </c>
      <c r="K47" s="565">
        <f t="shared" si="20"/>
        <v>4044.81</v>
      </c>
      <c r="L47" s="565">
        <f t="shared" si="20"/>
        <v>57.783000000000001</v>
      </c>
      <c r="M47" s="565">
        <f t="shared" si="29"/>
        <v>72.228750000000005</v>
      </c>
      <c r="O47" s="564">
        <f t="shared" si="21"/>
        <v>107629.49444400001</v>
      </c>
      <c r="P47" s="565">
        <f t="shared" si="3"/>
        <v>4125.7061999999996</v>
      </c>
      <c r="Q47" s="565">
        <f t="shared" si="3"/>
        <v>58.938660000000006</v>
      </c>
      <c r="R47" s="565">
        <f t="shared" si="30"/>
        <v>73.673325000000006</v>
      </c>
      <c r="T47" s="564">
        <f t="shared" si="22"/>
        <v>109782.08433288001</v>
      </c>
      <c r="U47" s="565">
        <f t="shared" si="5"/>
        <v>4208.2203239999999</v>
      </c>
      <c r="V47" s="565">
        <f t="shared" si="5"/>
        <v>60.117433200000008</v>
      </c>
      <c r="W47" s="565">
        <f t="shared" si="31"/>
        <v>75.146791500000006</v>
      </c>
      <c r="Y47" s="564">
        <f t="shared" si="23"/>
        <v>111977.72601953761</v>
      </c>
      <c r="Z47" s="565">
        <f t="shared" si="7"/>
        <v>4292.3847304800001</v>
      </c>
      <c r="AA47" s="565">
        <f t="shared" si="7"/>
        <v>61.319781864000007</v>
      </c>
      <c r="AB47" s="565">
        <f t="shared" si="32"/>
        <v>76.649727330000005</v>
      </c>
      <c r="AD47" s="564">
        <f t="shared" si="24"/>
        <v>114217.28053992837</v>
      </c>
      <c r="AE47" s="565">
        <f t="shared" si="9"/>
        <v>4378.2324250895999</v>
      </c>
      <c r="AF47" s="565">
        <f t="shared" si="9"/>
        <v>62.546177501280006</v>
      </c>
      <c r="AG47" s="565">
        <f t="shared" si="33"/>
        <v>78.182721876600013</v>
      </c>
      <c r="AI47" s="564">
        <f t="shared" si="25"/>
        <v>116501.62615072694</v>
      </c>
      <c r="AJ47" s="565">
        <f t="shared" si="11"/>
        <v>4465.7970735913923</v>
      </c>
      <c r="AK47" s="565">
        <f t="shared" si="12"/>
        <v>63.79710105130561</v>
      </c>
      <c r="AL47" s="565">
        <f t="shared" si="34"/>
        <v>79.746376314132007</v>
      </c>
      <c r="AN47" s="564">
        <f t="shared" si="26"/>
        <v>118831.65867374148</v>
      </c>
      <c r="AO47" s="565">
        <f t="shared" si="14"/>
        <v>4555.1130150632198</v>
      </c>
      <c r="AP47" s="565">
        <f t="shared" si="15"/>
        <v>65.073043072331728</v>
      </c>
      <c r="AQ47" s="565">
        <f t="shared" si="35"/>
        <v>81.341303840414668</v>
      </c>
      <c r="AS47" s="564">
        <f t="shared" si="27"/>
        <v>121208.29184721631</v>
      </c>
      <c r="AT47" s="565">
        <f t="shared" si="17"/>
        <v>4646.2152753644841</v>
      </c>
      <c r="AU47" s="565">
        <f t="shared" si="18"/>
        <v>66.374503933778371</v>
      </c>
      <c r="AV47" s="565">
        <f t="shared" si="36"/>
        <v>82.968129917222967</v>
      </c>
    </row>
    <row r="48" spans="2:48" ht="12.75" x14ac:dyDescent="0.25">
      <c r="B48" s="562" t="s">
        <v>769</v>
      </c>
      <c r="C48" s="563" t="s">
        <v>62</v>
      </c>
      <c r="E48" s="564">
        <v>106935.63</v>
      </c>
      <c r="F48" s="565">
        <v>4098.8850000000002</v>
      </c>
      <c r="G48" s="565">
        <v>58.555500000000002</v>
      </c>
      <c r="H48" s="565">
        <f t="shared" si="28"/>
        <v>73.194375000000008</v>
      </c>
      <c r="J48" s="564">
        <f t="shared" si="20"/>
        <v>109074.3426</v>
      </c>
      <c r="K48" s="565">
        <f t="shared" si="20"/>
        <v>4180.8627000000006</v>
      </c>
      <c r="L48" s="565">
        <f t="shared" si="20"/>
        <v>59.726610000000001</v>
      </c>
      <c r="M48" s="565">
        <f t="shared" si="29"/>
        <v>74.658262500000006</v>
      </c>
      <c r="O48" s="564">
        <f t="shared" si="21"/>
        <v>111255.82945200001</v>
      </c>
      <c r="P48" s="565">
        <f t="shared" si="3"/>
        <v>4264.4799540000004</v>
      </c>
      <c r="Q48" s="565">
        <f t="shared" si="3"/>
        <v>60.921142199999998</v>
      </c>
      <c r="R48" s="565">
        <f t="shared" si="30"/>
        <v>76.151427749999996</v>
      </c>
      <c r="T48" s="564">
        <f t="shared" si="22"/>
        <v>113480.94604104001</v>
      </c>
      <c r="U48" s="565">
        <f t="shared" si="5"/>
        <v>4349.7695530800002</v>
      </c>
      <c r="V48" s="565">
        <f t="shared" si="5"/>
        <v>62.139565044000001</v>
      </c>
      <c r="W48" s="565">
        <f t="shared" si="31"/>
        <v>77.674456305000007</v>
      </c>
      <c r="Y48" s="564">
        <f t="shared" si="23"/>
        <v>115750.56496186081</v>
      </c>
      <c r="Z48" s="565">
        <f t="shared" si="7"/>
        <v>4436.7649441416006</v>
      </c>
      <c r="AA48" s="565">
        <f t="shared" si="7"/>
        <v>63.382356344880002</v>
      </c>
      <c r="AB48" s="565">
        <f t="shared" si="32"/>
        <v>79.227945431099997</v>
      </c>
      <c r="AD48" s="564">
        <f t="shared" si="24"/>
        <v>118065.57626109803</v>
      </c>
      <c r="AE48" s="565">
        <f t="shared" si="9"/>
        <v>4525.5002430244331</v>
      </c>
      <c r="AF48" s="565">
        <f t="shared" si="9"/>
        <v>64.650003471777609</v>
      </c>
      <c r="AG48" s="565">
        <f t="shared" si="33"/>
        <v>80.812504339722011</v>
      </c>
      <c r="AI48" s="564">
        <f t="shared" si="25"/>
        <v>120426.88778631999</v>
      </c>
      <c r="AJ48" s="565">
        <f t="shared" si="11"/>
        <v>4616.0102478849221</v>
      </c>
      <c r="AK48" s="565">
        <f t="shared" si="12"/>
        <v>65.943003541213159</v>
      </c>
      <c r="AL48" s="565">
        <f t="shared" si="34"/>
        <v>82.428754426516448</v>
      </c>
      <c r="AN48" s="564">
        <f t="shared" si="26"/>
        <v>122835.42554204639</v>
      </c>
      <c r="AO48" s="565">
        <f t="shared" si="14"/>
        <v>4708.3304528426206</v>
      </c>
      <c r="AP48" s="565">
        <f t="shared" si="15"/>
        <v>67.261863612037416</v>
      </c>
      <c r="AQ48" s="565">
        <f t="shared" si="35"/>
        <v>84.07732951504677</v>
      </c>
      <c r="AS48" s="564">
        <f t="shared" si="27"/>
        <v>125292.13405288731</v>
      </c>
      <c r="AT48" s="565">
        <f t="shared" si="17"/>
        <v>4802.497061899473</v>
      </c>
      <c r="AU48" s="565">
        <f t="shared" si="18"/>
        <v>68.607100884278168</v>
      </c>
      <c r="AV48" s="565">
        <f t="shared" si="36"/>
        <v>85.75887610534771</v>
      </c>
    </row>
    <row r="49" spans="2:48" ht="12.75" x14ac:dyDescent="0.25">
      <c r="B49" s="562" t="s">
        <v>770</v>
      </c>
      <c r="C49" s="563" t="s">
        <v>63</v>
      </c>
      <c r="E49" s="564">
        <v>110424.24</v>
      </c>
      <c r="F49" s="565">
        <v>4232.2700000000004</v>
      </c>
      <c r="G49" s="565">
        <v>60.461000000000006</v>
      </c>
      <c r="H49" s="565">
        <f t="shared" si="28"/>
        <v>75.576250000000002</v>
      </c>
      <c r="J49" s="564">
        <f t="shared" si="20"/>
        <v>112632.72480000001</v>
      </c>
      <c r="K49" s="565">
        <f t="shared" si="20"/>
        <v>4316.9154000000008</v>
      </c>
      <c r="L49" s="565">
        <f t="shared" si="20"/>
        <v>61.670220000000008</v>
      </c>
      <c r="M49" s="565">
        <f t="shared" si="29"/>
        <v>77.087775000000008</v>
      </c>
      <c r="O49" s="564">
        <f t="shared" si="21"/>
        <v>114885.37929600001</v>
      </c>
      <c r="P49" s="565">
        <f t="shared" si="3"/>
        <v>4403.2537080000011</v>
      </c>
      <c r="Q49" s="565">
        <f t="shared" si="3"/>
        <v>62.903624400000005</v>
      </c>
      <c r="R49" s="565">
        <f t="shared" si="30"/>
        <v>78.629530500000001</v>
      </c>
      <c r="T49" s="564">
        <f t="shared" si="22"/>
        <v>117183.08688192001</v>
      </c>
      <c r="U49" s="565">
        <f t="shared" si="5"/>
        <v>4491.3187821600013</v>
      </c>
      <c r="V49" s="565">
        <f t="shared" si="5"/>
        <v>64.161696888000009</v>
      </c>
      <c r="W49" s="565">
        <f t="shared" si="31"/>
        <v>80.202121110000007</v>
      </c>
      <c r="Y49" s="564">
        <f t="shared" si="23"/>
        <v>119526.74861955842</v>
      </c>
      <c r="Z49" s="565">
        <f t="shared" si="7"/>
        <v>4581.1451578032011</v>
      </c>
      <c r="AA49" s="565">
        <f t="shared" si="7"/>
        <v>65.444930825760011</v>
      </c>
      <c r="AB49" s="565">
        <f t="shared" si="32"/>
        <v>81.806163532200017</v>
      </c>
      <c r="AD49" s="564">
        <f t="shared" si="24"/>
        <v>121917.28359194958</v>
      </c>
      <c r="AE49" s="565">
        <f t="shared" si="9"/>
        <v>4672.7680609592653</v>
      </c>
      <c r="AF49" s="565">
        <f t="shared" si="9"/>
        <v>66.753829442275219</v>
      </c>
      <c r="AG49" s="565">
        <f t="shared" si="33"/>
        <v>83.442286802844023</v>
      </c>
      <c r="AI49" s="564">
        <f t="shared" si="25"/>
        <v>124355.62926378858</v>
      </c>
      <c r="AJ49" s="565">
        <f t="shared" si="11"/>
        <v>4766.2234221784511</v>
      </c>
      <c r="AK49" s="565">
        <f t="shared" si="12"/>
        <v>68.088906031120729</v>
      </c>
      <c r="AL49" s="565">
        <f t="shared" si="34"/>
        <v>85.111132538900904</v>
      </c>
      <c r="AN49" s="564">
        <f t="shared" si="26"/>
        <v>126842.74184906435</v>
      </c>
      <c r="AO49" s="565">
        <f t="shared" si="14"/>
        <v>4861.5478906220205</v>
      </c>
      <c r="AP49" s="565">
        <f t="shared" si="15"/>
        <v>69.450684151743147</v>
      </c>
      <c r="AQ49" s="565">
        <f t="shared" si="35"/>
        <v>86.81335518967893</v>
      </c>
      <c r="AS49" s="564">
        <f t="shared" si="27"/>
        <v>129379.59668604564</v>
      </c>
      <c r="AT49" s="565">
        <f t="shared" si="17"/>
        <v>4958.778848434461</v>
      </c>
      <c r="AU49" s="565">
        <f t="shared" si="18"/>
        <v>70.839697834778008</v>
      </c>
      <c r="AV49" s="565">
        <f t="shared" si="36"/>
        <v>88.54962229347251</v>
      </c>
    </row>
    <row r="50" spans="2:48" ht="12.75" x14ac:dyDescent="0.25">
      <c r="B50" s="562" t="s">
        <v>771</v>
      </c>
      <c r="C50" s="563" t="s">
        <v>64</v>
      </c>
      <c r="E50" s="564">
        <v>113907.7</v>
      </c>
      <c r="F50" s="565">
        <v>4366.3760000000002</v>
      </c>
      <c r="G50" s="565">
        <v>62.376800000000003</v>
      </c>
      <c r="H50" s="565">
        <f t="shared" si="28"/>
        <v>77.971000000000004</v>
      </c>
      <c r="J50" s="564">
        <f t="shared" si="20"/>
        <v>116185.85399999999</v>
      </c>
      <c r="K50" s="565">
        <f t="shared" si="20"/>
        <v>4453.70352</v>
      </c>
      <c r="L50" s="565">
        <f t="shared" si="20"/>
        <v>63.624336000000007</v>
      </c>
      <c r="M50" s="565">
        <f t="shared" si="29"/>
        <v>79.530420000000007</v>
      </c>
      <c r="O50" s="564">
        <f t="shared" si="21"/>
        <v>118509.57107999999</v>
      </c>
      <c r="P50" s="565">
        <f t="shared" si="3"/>
        <v>4542.7775904</v>
      </c>
      <c r="Q50" s="565">
        <f t="shared" si="3"/>
        <v>64.896822720000003</v>
      </c>
      <c r="R50" s="565">
        <f t="shared" si="30"/>
        <v>81.1210284</v>
      </c>
      <c r="T50" s="564">
        <f t="shared" si="22"/>
        <v>120879.76250159999</v>
      </c>
      <c r="U50" s="565">
        <f t="shared" si="5"/>
        <v>4633.6331422080002</v>
      </c>
      <c r="V50" s="565">
        <f t="shared" si="5"/>
        <v>66.194759174400005</v>
      </c>
      <c r="W50" s="565">
        <f t="shared" si="31"/>
        <v>82.74344896800001</v>
      </c>
      <c r="Y50" s="564">
        <f t="shared" si="23"/>
        <v>123297.35775163199</v>
      </c>
      <c r="Z50" s="565">
        <f t="shared" si="7"/>
        <v>4726.3058050521604</v>
      </c>
      <c r="AA50" s="565">
        <f t="shared" si="7"/>
        <v>67.518654357888011</v>
      </c>
      <c r="AB50" s="565">
        <f t="shared" si="32"/>
        <v>84.398317947360013</v>
      </c>
      <c r="AD50" s="564">
        <f t="shared" si="24"/>
        <v>125763.30490666463</v>
      </c>
      <c r="AE50" s="565">
        <f t="shared" si="9"/>
        <v>4820.8319211532034</v>
      </c>
      <c r="AF50" s="565">
        <f t="shared" si="9"/>
        <v>68.869027445045774</v>
      </c>
      <c r="AG50" s="565">
        <f t="shared" si="33"/>
        <v>86.086284306307221</v>
      </c>
      <c r="AI50" s="564">
        <f t="shared" si="25"/>
        <v>128278.57100479792</v>
      </c>
      <c r="AJ50" s="565">
        <f t="shared" si="11"/>
        <v>4917.2485595762673</v>
      </c>
      <c r="AK50" s="565">
        <f t="shared" si="12"/>
        <v>70.24640799394669</v>
      </c>
      <c r="AL50" s="565">
        <f t="shared" si="34"/>
        <v>87.808009992433369</v>
      </c>
      <c r="AN50" s="564">
        <f t="shared" si="26"/>
        <v>130844.14242489389</v>
      </c>
      <c r="AO50" s="565">
        <f t="shared" si="14"/>
        <v>5015.5935307677928</v>
      </c>
      <c r="AP50" s="565">
        <f t="shared" si="15"/>
        <v>71.651336153825625</v>
      </c>
      <c r="AQ50" s="565">
        <f t="shared" si="35"/>
        <v>89.564170192282035</v>
      </c>
      <c r="AS50" s="564">
        <f t="shared" si="27"/>
        <v>133461.02527339177</v>
      </c>
      <c r="AT50" s="565">
        <f t="shared" si="17"/>
        <v>5115.9054013831492</v>
      </c>
      <c r="AU50" s="565">
        <f t="shared" si="18"/>
        <v>73.084362876902134</v>
      </c>
      <c r="AV50" s="565">
        <f t="shared" si="36"/>
        <v>91.35545359612766</v>
      </c>
    </row>
    <row r="51" spans="2:48" ht="12.75" x14ac:dyDescent="0.25">
      <c r="B51" s="562" t="s">
        <v>772</v>
      </c>
      <c r="C51" s="563" t="s">
        <v>65</v>
      </c>
      <c r="E51" s="564">
        <v>120881.83</v>
      </c>
      <c r="F51" s="565">
        <v>4633.1460000000006</v>
      </c>
      <c r="G51" s="565">
        <v>66.18780000000001</v>
      </c>
      <c r="H51" s="565">
        <f t="shared" si="28"/>
        <v>82.73475000000002</v>
      </c>
      <c r="J51" s="564">
        <f t="shared" si="20"/>
        <v>123299.4666</v>
      </c>
      <c r="K51" s="565">
        <f t="shared" si="20"/>
        <v>4725.8089200000004</v>
      </c>
      <c r="L51" s="565">
        <f t="shared" si="20"/>
        <v>67.511556000000013</v>
      </c>
      <c r="M51" s="565">
        <f t="shared" si="29"/>
        <v>84.389445000000023</v>
      </c>
      <c r="O51" s="564">
        <f t="shared" si="21"/>
        <v>125765.455932</v>
      </c>
      <c r="P51" s="565">
        <f t="shared" si="3"/>
        <v>4820.3250984000006</v>
      </c>
      <c r="Q51" s="565">
        <f t="shared" si="3"/>
        <v>68.861787120000017</v>
      </c>
      <c r="R51" s="565">
        <f t="shared" si="30"/>
        <v>86.077233900000024</v>
      </c>
      <c r="T51" s="564">
        <f t="shared" si="22"/>
        <v>128280.76505064</v>
      </c>
      <c r="U51" s="565">
        <f t="shared" si="5"/>
        <v>4916.7316003680007</v>
      </c>
      <c r="V51" s="565">
        <f t="shared" si="5"/>
        <v>70.23902286240002</v>
      </c>
      <c r="W51" s="565">
        <f t="shared" si="31"/>
        <v>87.798778578000025</v>
      </c>
      <c r="Y51" s="564">
        <f t="shared" si="23"/>
        <v>130846.3803516528</v>
      </c>
      <c r="Z51" s="565">
        <f t="shared" si="7"/>
        <v>5015.0662323753604</v>
      </c>
      <c r="AA51" s="565">
        <f t="shared" si="7"/>
        <v>71.643803319648015</v>
      </c>
      <c r="AB51" s="565">
        <f t="shared" si="32"/>
        <v>89.554754149560011</v>
      </c>
      <c r="AD51" s="564">
        <f t="shared" si="24"/>
        <v>133463.30795868585</v>
      </c>
      <c r="AE51" s="565">
        <f t="shared" si="9"/>
        <v>5115.3675570228679</v>
      </c>
      <c r="AF51" s="565">
        <f t="shared" si="9"/>
        <v>73.076679386040979</v>
      </c>
      <c r="AG51" s="565">
        <f t="shared" si="33"/>
        <v>91.345849232551217</v>
      </c>
      <c r="AI51" s="564">
        <f t="shared" si="25"/>
        <v>136132.57411785956</v>
      </c>
      <c r="AJ51" s="565">
        <f t="shared" si="11"/>
        <v>5217.6749081633252</v>
      </c>
      <c r="AK51" s="565">
        <f t="shared" si="12"/>
        <v>74.538212973761802</v>
      </c>
      <c r="AL51" s="565">
        <f t="shared" si="34"/>
        <v>93.172766217202252</v>
      </c>
      <c r="AN51" s="564">
        <f t="shared" si="26"/>
        <v>138855.22560021677</v>
      </c>
      <c r="AO51" s="565">
        <f t="shared" si="14"/>
        <v>5322.0284063265917</v>
      </c>
      <c r="AP51" s="565">
        <f t="shared" si="15"/>
        <v>76.028977233237043</v>
      </c>
      <c r="AQ51" s="565">
        <f t="shared" si="35"/>
        <v>95.036221541546297</v>
      </c>
      <c r="AS51" s="564">
        <f t="shared" si="27"/>
        <v>141632.3301122211</v>
      </c>
      <c r="AT51" s="565">
        <f t="shared" si="17"/>
        <v>5428.4689744531233</v>
      </c>
      <c r="AU51" s="565">
        <f t="shared" si="18"/>
        <v>77.549556777901785</v>
      </c>
      <c r="AV51" s="565">
        <f t="shared" si="36"/>
        <v>96.936945972377231</v>
      </c>
    </row>
    <row r="52" spans="2:48" ht="12.75" x14ac:dyDescent="0.25">
      <c r="B52" s="562" t="s">
        <v>773</v>
      </c>
      <c r="C52" s="563" t="s">
        <v>66</v>
      </c>
      <c r="E52" s="564">
        <v>124372.5</v>
      </c>
      <c r="F52" s="565">
        <v>4767.2520000000004</v>
      </c>
      <c r="G52" s="565">
        <v>68.1036</v>
      </c>
      <c r="H52" s="565">
        <f t="shared" si="28"/>
        <v>85.129500000000007</v>
      </c>
      <c r="J52" s="564">
        <f t="shared" si="20"/>
        <v>126859.95</v>
      </c>
      <c r="K52" s="565">
        <f t="shared" si="20"/>
        <v>4862.5970400000006</v>
      </c>
      <c r="L52" s="565">
        <f t="shared" si="20"/>
        <v>69.465671999999998</v>
      </c>
      <c r="M52" s="565">
        <f t="shared" si="29"/>
        <v>86.832089999999994</v>
      </c>
      <c r="O52" s="564">
        <f t="shared" si="21"/>
        <v>129397.149</v>
      </c>
      <c r="P52" s="565">
        <f t="shared" si="3"/>
        <v>4959.8489808000004</v>
      </c>
      <c r="Q52" s="565">
        <f t="shared" si="3"/>
        <v>70.854985439999993</v>
      </c>
      <c r="R52" s="565">
        <f t="shared" si="30"/>
        <v>88.568731799999995</v>
      </c>
      <c r="T52" s="564">
        <f t="shared" si="22"/>
        <v>131985.09198</v>
      </c>
      <c r="U52" s="565">
        <f t="shared" si="5"/>
        <v>5059.0459604160005</v>
      </c>
      <c r="V52" s="565">
        <f t="shared" si="5"/>
        <v>72.272085148799988</v>
      </c>
      <c r="W52" s="565">
        <f t="shared" si="31"/>
        <v>90.340106435999985</v>
      </c>
      <c r="Y52" s="564">
        <f t="shared" si="23"/>
        <v>134624.79381959999</v>
      </c>
      <c r="Z52" s="565">
        <f t="shared" si="7"/>
        <v>5160.2268796243206</v>
      </c>
      <c r="AA52" s="565">
        <f t="shared" si="7"/>
        <v>73.717526851775986</v>
      </c>
      <c r="AB52" s="565">
        <f t="shared" si="32"/>
        <v>92.146908564719979</v>
      </c>
      <c r="AD52" s="564">
        <f t="shared" si="24"/>
        <v>137317.28969599199</v>
      </c>
      <c r="AE52" s="565">
        <f t="shared" si="9"/>
        <v>5263.4314172168069</v>
      </c>
      <c r="AF52" s="565">
        <f t="shared" si="9"/>
        <v>75.191877388811506</v>
      </c>
      <c r="AG52" s="565">
        <f t="shared" si="33"/>
        <v>93.989846736014385</v>
      </c>
      <c r="AI52" s="564">
        <f t="shared" si="25"/>
        <v>140063.63548991183</v>
      </c>
      <c r="AJ52" s="565">
        <f t="shared" si="11"/>
        <v>5368.7000455611433</v>
      </c>
      <c r="AK52" s="565">
        <f t="shared" si="12"/>
        <v>76.695714936587734</v>
      </c>
      <c r="AL52" s="565">
        <f t="shared" si="34"/>
        <v>95.869643670734661</v>
      </c>
      <c r="AN52" s="564">
        <f t="shared" si="26"/>
        <v>142864.90819971007</v>
      </c>
      <c r="AO52" s="565">
        <f t="shared" si="14"/>
        <v>5476.0740464723658</v>
      </c>
      <c r="AP52" s="565">
        <f t="shared" si="15"/>
        <v>78.229629235319493</v>
      </c>
      <c r="AQ52" s="565">
        <f t="shared" si="35"/>
        <v>97.787036544149373</v>
      </c>
      <c r="AS52" s="564">
        <f t="shared" si="27"/>
        <v>145722.20636370429</v>
      </c>
      <c r="AT52" s="565">
        <f t="shared" si="17"/>
        <v>5585.5955274018133</v>
      </c>
      <c r="AU52" s="565">
        <f t="shared" si="18"/>
        <v>79.794221820025882</v>
      </c>
      <c r="AV52" s="565">
        <f t="shared" si="36"/>
        <v>99.742777275032353</v>
      </c>
    </row>
    <row r="53" spans="2:48" ht="12.75" x14ac:dyDescent="0.25">
      <c r="B53" s="562" t="s">
        <v>774</v>
      </c>
      <c r="C53" s="563" t="s">
        <v>67</v>
      </c>
      <c r="E53" s="564">
        <v>127852.87000000001</v>
      </c>
      <c r="F53" s="565">
        <v>4900.6369999999997</v>
      </c>
      <c r="G53" s="565">
        <v>70.009100000000004</v>
      </c>
      <c r="H53" s="565">
        <f t="shared" si="28"/>
        <v>87.511375000000001</v>
      </c>
      <c r="J53" s="564">
        <f t="shared" si="20"/>
        <v>130409.92740000002</v>
      </c>
      <c r="K53" s="565">
        <f t="shared" si="20"/>
        <v>4998.6497399999998</v>
      </c>
      <c r="L53" s="565">
        <f t="shared" si="20"/>
        <v>71.409282000000005</v>
      </c>
      <c r="M53" s="565">
        <f t="shared" si="29"/>
        <v>89.261602500000009</v>
      </c>
      <c r="O53" s="564">
        <f t="shared" si="21"/>
        <v>133018.12594800003</v>
      </c>
      <c r="P53" s="565">
        <f t="shared" si="3"/>
        <v>5098.6227348000002</v>
      </c>
      <c r="Q53" s="565">
        <f t="shared" si="3"/>
        <v>72.83746764</v>
      </c>
      <c r="R53" s="565">
        <f t="shared" si="30"/>
        <v>91.04683455</v>
      </c>
      <c r="T53" s="564">
        <f t="shared" si="22"/>
        <v>135678.48846696003</v>
      </c>
      <c r="U53" s="565">
        <f t="shared" si="5"/>
        <v>5200.5951894959999</v>
      </c>
      <c r="V53" s="565">
        <f t="shared" si="5"/>
        <v>74.294216992800003</v>
      </c>
      <c r="W53" s="565">
        <f t="shared" si="31"/>
        <v>92.867771241</v>
      </c>
      <c r="Y53" s="564">
        <f t="shared" si="23"/>
        <v>138392.05823629923</v>
      </c>
      <c r="Z53" s="565">
        <f t="shared" si="7"/>
        <v>5304.6070932859202</v>
      </c>
      <c r="AA53" s="565">
        <f t="shared" si="7"/>
        <v>75.780101332656002</v>
      </c>
      <c r="AB53" s="565">
        <f t="shared" si="32"/>
        <v>94.72512666582</v>
      </c>
      <c r="AD53" s="564">
        <f t="shared" si="24"/>
        <v>141159.89940102521</v>
      </c>
      <c r="AE53" s="565">
        <f t="shared" si="9"/>
        <v>5410.6992351516383</v>
      </c>
      <c r="AF53" s="565">
        <f t="shared" si="9"/>
        <v>77.29570335930913</v>
      </c>
      <c r="AG53" s="565">
        <f t="shared" si="33"/>
        <v>96.619629199136412</v>
      </c>
      <c r="AI53" s="564">
        <f t="shared" si="25"/>
        <v>143983.09738904572</v>
      </c>
      <c r="AJ53" s="565">
        <f t="shared" si="11"/>
        <v>5518.9132198546713</v>
      </c>
      <c r="AK53" s="565">
        <f t="shared" si="12"/>
        <v>78.841617426495318</v>
      </c>
      <c r="AL53" s="565">
        <f t="shared" si="34"/>
        <v>98.552021783119145</v>
      </c>
      <c r="AN53" s="564">
        <f t="shared" si="26"/>
        <v>146862.75933682665</v>
      </c>
      <c r="AO53" s="565">
        <f t="shared" si="14"/>
        <v>5629.2914842517648</v>
      </c>
      <c r="AP53" s="565">
        <f t="shared" si="15"/>
        <v>80.418449775025223</v>
      </c>
      <c r="AQ53" s="565">
        <f t="shared" si="35"/>
        <v>100.52306221878153</v>
      </c>
      <c r="AS53" s="564">
        <f t="shared" si="27"/>
        <v>149800.01452356318</v>
      </c>
      <c r="AT53" s="565">
        <f t="shared" si="17"/>
        <v>5741.8773139368004</v>
      </c>
      <c r="AU53" s="565">
        <f t="shared" si="18"/>
        <v>82.026818770525736</v>
      </c>
      <c r="AV53" s="565">
        <f t="shared" si="36"/>
        <v>102.53352346315717</v>
      </c>
    </row>
    <row r="54" spans="2:48" ht="12.75" x14ac:dyDescent="0.25">
      <c r="B54" s="562" t="s">
        <v>775</v>
      </c>
      <c r="C54" s="563" t="s">
        <v>68</v>
      </c>
      <c r="E54" s="564">
        <v>131343.54</v>
      </c>
      <c r="F54" s="565">
        <v>5034.7429999999995</v>
      </c>
      <c r="G54" s="565">
        <v>71.924899999999994</v>
      </c>
      <c r="H54" s="565">
        <f t="shared" si="28"/>
        <v>89.906124999999989</v>
      </c>
      <c r="J54" s="564">
        <f t="shared" si="20"/>
        <v>133970.41080000001</v>
      </c>
      <c r="K54" s="565">
        <f t="shared" si="20"/>
        <v>5135.43786</v>
      </c>
      <c r="L54" s="565">
        <f t="shared" si="20"/>
        <v>73.363397999999989</v>
      </c>
      <c r="M54" s="565">
        <f t="shared" si="29"/>
        <v>91.70424749999998</v>
      </c>
      <c r="O54" s="564">
        <f t="shared" si="21"/>
        <v>136649.81901600002</v>
      </c>
      <c r="P54" s="565">
        <f t="shared" si="3"/>
        <v>5238.1466172</v>
      </c>
      <c r="Q54" s="565">
        <f t="shared" si="3"/>
        <v>74.83066595999999</v>
      </c>
      <c r="R54" s="565">
        <f t="shared" si="30"/>
        <v>93.538332449999984</v>
      </c>
      <c r="T54" s="564">
        <f t="shared" si="22"/>
        <v>139382.81539632002</v>
      </c>
      <c r="U54" s="565">
        <f t="shared" si="5"/>
        <v>5342.9095495440006</v>
      </c>
      <c r="V54" s="565">
        <f t="shared" si="5"/>
        <v>76.327279279199985</v>
      </c>
      <c r="W54" s="565">
        <f t="shared" si="31"/>
        <v>95.409099098999974</v>
      </c>
      <c r="Y54" s="564">
        <f t="shared" si="23"/>
        <v>142170.47170424642</v>
      </c>
      <c r="Z54" s="565">
        <f t="shared" si="7"/>
        <v>5449.7677405348804</v>
      </c>
      <c r="AA54" s="565">
        <f t="shared" si="7"/>
        <v>77.853824864783988</v>
      </c>
      <c r="AB54" s="565">
        <f t="shared" si="32"/>
        <v>97.317281080979981</v>
      </c>
      <c r="AD54" s="564">
        <f t="shared" si="24"/>
        <v>145013.88113833134</v>
      </c>
      <c r="AE54" s="565">
        <f t="shared" si="9"/>
        <v>5558.7630953455782</v>
      </c>
      <c r="AF54" s="565">
        <f t="shared" si="9"/>
        <v>79.41090136207967</v>
      </c>
      <c r="AG54" s="565">
        <f t="shared" si="33"/>
        <v>99.263626702599595</v>
      </c>
      <c r="AI54" s="564">
        <f t="shared" si="25"/>
        <v>147914.15876109796</v>
      </c>
      <c r="AJ54" s="565">
        <f t="shared" si="11"/>
        <v>5669.9383572524903</v>
      </c>
      <c r="AK54" s="565">
        <f t="shared" si="12"/>
        <v>80.999119389321265</v>
      </c>
      <c r="AL54" s="565">
        <f t="shared" si="34"/>
        <v>101.24889923665158</v>
      </c>
      <c r="AN54" s="564">
        <f t="shared" si="26"/>
        <v>150872.44193631993</v>
      </c>
      <c r="AO54" s="565">
        <f t="shared" si="14"/>
        <v>5783.3371243975398</v>
      </c>
      <c r="AP54" s="565">
        <f t="shared" si="15"/>
        <v>82.619101777107687</v>
      </c>
      <c r="AQ54" s="565">
        <f t="shared" si="35"/>
        <v>103.27387722138461</v>
      </c>
      <c r="AS54" s="564">
        <f t="shared" si="27"/>
        <v>153889.89077504634</v>
      </c>
      <c r="AT54" s="565">
        <f t="shared" si="17"/>
        <v>5899.0038668854904</v>
      </c>
      <c r="AU54" s="565">
        <f t="shared" si="18"/>
        <v>84.271483812649848</v>
      </c>
      <c r="AV54" s="565">
        <f t="shared" si="36"/>
        <v>105.33935476581232</v>
      </c>
    </row>
    <row r="55" spans="2:48" ht="12.75" x14ac:dyDescent="0.25">
      <c r="B55" s="562" t="s">
        <v>776</v>
      </c>
      <c r="C55" s="563" t="s">
        <v>69</v>
      </c>
      <c r="E55" s="564">
        <v>137158.92000000001</v>
      </c>
      <c r="F55" s="565">
        <v>5257.5320000000011</v>
      </c>
      <c r="G55" s="565">
        <v>75.107600000000005</v>
      </c>
      <c r="H55" s="565">
        <f t="shared" si="28"/>
        <v>93.884500000000003</v>
      </c>
      <c r="J55" s="564">
        <f t="shared" si="20"/>
        <v>139902.09840000002</v>
      </c>
      <c r="K55" s="565">
        <f t="shared" si="20"/>
        <v>5362.6826400000009</v>
      </c>
      <c r="L55" s="565">
        <f t="shared" si="20"/>
        <v>76.609752</v>
      </c>
      <c r="M55" s="565">
        <f t="shared" si="29"/>
        <v>95.762190000000004</v>
      </c>
      <c r="O55" s="564">
        <f t="shared" si="21"/>
        <v>142700.14036800002</v>
      </c>
      <c r="P55" s="565">
        <f t="shared" si="3"/>
        <v>5469.936292800001</v>
      </c>
      <c r="Q55" s="565">
        <f t="shared" si="3"/>
        <v>78.141947040000005</v>
      </c>
      <c r="R55" s="565">
        <f t="shared" si="30"/>
        <v>97.677433800000003</v>
      </c>
      <c r="T55" s="564">
        <f t="shared" si="22"/>
        <v>145554.14317536002</v>
      </c>
      <c r="U55" s="565">
        <f t="shared" si="5"/>
        <v>5579.335018656001</v>
      </c>
      <c r="V55" s="565">
        <f t="shared" si="5"/>
        <v>79.704785980800011</v>
      </c>
      <c r="W55" s="565">
        <f t="shared" si="31"/>
        <v>99.630982476000014</v>
      </c>
      <c r="Y55" s="564">
        <f t="shared" si="23"/>
        <v>148465.22603886723</v>
      </c>
      <c r="Z55" s="565">
        <f t="shared" si="7"/>
        <v>5690.921719029121</v>
      </c>
      <c r="AA55" s="565">
        <f t="shared" si="7"/>
        <v>81.298881700416018</v>
      </c>
      <c r="AB55" s="565">
        <f t="shared" si="32"/>
        <v>101.62360212552002</v>
      </c>
      <c r="AD55" s="564">
        <f t="shared" si="24"/>
        <v>151434.53055964457</v>
      </c>
      <c r="AE55" s="565">
        <f t="shared" si="9"/>
        <v>5804.7401534097035</v>
      </c>
      <c r="AF55" s="565">
        <f t="shared" si="9"/>
        <v>82.92485933442434</v>
      </c>
      <c r="AG55" s="565">
        <f t="shared" si="33"/>
        <v>103.65607416803043</v>
      </c>
      <c r="AI55" s="564">
        <f t="shared" si="25"/>
        <v>154463.22117083747</v>
      </c>
      <c r="AJ55" s="565">
        <f t="shared" si="11"/>
        <v>5920.8349564778973</v>
      </c>
      <c r="AK55" s="565">
        <f t="shared" si="12"/>
        <v>84.583356521112833</v>
      </c>
      <c r="AL55" s="565">
        <f t="shared" si="34"/>
        <v>105.72919565139104</v>
      </c>
      <c r="AN55" s="564">
        <f t="shared" si="26"/>
        <v>157552.48559425422</v>
      </c>
      <c r="AO55" s="565">
        <f t="shared" si="14"/>
        <v>6039.2516556074552</v>
      </c>
      <c r="AP55" s="565">
        <f t="shared" si="15"/>
        <v>86.275023651535093</v>
      </c>
      <c r="AQ55" s="565">
        <f t="shared" si="35"/>
        <v>107.84377956441887</v>
      </c>
      <c r="AS55" s="564">
        <f t="shared" si="27"/>
        <v>160703.5353061393</v>
      </c>
      <c r="AT55" s="565">
        <f t="shared" si="17"/>
        <v>6160.0366887196042</v>
      </c>
      <c r="AU55" s="565">
        <f t="shared" si="18"/>
        <v>88.0005241245658</v>
      </c>
      <c r="AV55" s="565">
        <f t="shared" si="36"/>
        <v>110.00065515570725</v>
      </c>
    </row>
    <row r="56" spans="2:48" ht="12.75" x14ac:dyDescent="0.25">
      <c r="B56" s="562" t="s">
        <v>777</v>
      </c>
      <c r="C56" s="563" t="s">
        <v>70</v>
      </c>
      <c r="E56" s="564">
        <v>141803.19</v>
      </c>
      <c r="F56" s="565">
        <v>5435.6190000000006</v>
      </c>
      <c r="G56" s="565">
        <v>77.651700000000005</v>
      </c>
      <c r="H56" s="565">
        <f t="shared" si="28"/>
        <v>97.064625000000007</v>
      </c>
      <c r="J56" s="564">
        <f t="shared" si="20"/>
        <v>144639.25380000001</v>
      </c>
      <c r="K56" s="565">
        <f t="shared" si="20"/>
        <v>5544.3313800000005</v>
      </c>
      <c r="L56" s="565">
        <f t="shared" si="20"/>
        <v>79.204734000000002</v>
      </c>
      <c r="M56" s="565">
        <f t="shared" si="29"/>
        <v>99.00591750000001</v>
      </c>
      <c r="O56" s="564">
        <f t="shared" si="21"/>
        <v>147532.03887600001</v>
      </c>
      <c r="P56" s="565">
        <f t="shared" si="3"/>
        <v>5655.2180076000004</v>
      </c>
      <c r="Q56" s="565">
        <f t="shared" si="3"/>
        <v>80.788828680000009</v>
      </c>
      <c r="R56" s="565">
        <f t="shared" si="30"/>
        <v>100.98603585000001</v>
      </c>
      <c r="T56" s="564">
        <f t="shared" si="22"/>
        <v>150482.67965352</v>
      </c>
      <c r="U56" s="565">
        <f t="shared" si="5"/>
        <v>5768.3223677520009</v>
      </c>
      <c r="V56" s="565">
        <f t="shared" si="5"/>
        <v>82.40460525360001</v>
      </c>
      <c r="W56" s="565">
        <f t="shared" si="31"/>
        <v>103.00575656700002</v>
      </c>
      <c r="Y56" s="564">
        <f t="shared" si="23"/>
        <v>153492.33324659039</v>
      </c>
      <c r="Z56" s="565">
        <f t="shared" si="7"/>
        <v>5883.6888151070407</v>
      </c>
      <c r="AA56" s="565">
        <f t="shared" si="7"/>
        <v>84.052697358672006</v>
      </c>
      <c r="AB56" s="565">
        <f t="shared" si="32"/>
        <v>105.06587169834</v>
      </c>
      <c r="AD56" s="564">
        <f t="shared" si="24"/>
        <v>156562.17991152219</v>
      </c>
      <c r="AE56" s="565">
        <f t="shared" si="9"/>
        <v>6001.3625914091817</v>
      </c>
      <c r="AF56" s="565">
        <f t="shared" si="9"/>
        <v>85.733751305845445</v>
      </c>
      <c r="AG56" s="565">
        <f t="shared" si="33"/>
        <v>107.1671891323068</v>
      </c>
      <c r="AI56" s="564">
        <f t="shared" si="25"/>
        <v>159693.42350975264</v>
      </c>
      <c r="AJ56" s="565">
        <f t="shared" si="11"/>
        <v>6121.3898432373653</v>
      </c>
      <c r="AK56" s="565">
        <f t="shared" si="12"/>
        <v>87.448426331962352</v>
      </c>
      <c r="AL56" s="565">
        <f t="shared" si="34"/>
        <v>109.31053291495294</v>
      </c>
      <c r="AN56" s="564">
        <f t="shared" si="26"/>
        <v>162887.29197994771</v>
      </c>
      <c r="AO56" s="565">
        <f t="shared" si="14"/>
        <v>6243.8176401021128</v>
      </c>
      <c r="AP56" s="565">
        <f t="shared" si="15"/>
        <v>89.197394858601598</v>
      </c>
      <c r="AQ56" s="565">
        <f t="shared" si="35"/>
        <v>111.49674357325199</v>
      </c>
      <c r="AS56" s="564">
        <f t="shared" si="27"/>
        <v>166145.03781954668</v>
      </c>
      <c r="AT56" s="565">
        <f t="shared" si="17"/>
        <v>6368.6939929041555</v>
      </c>
      <c r="AU56" s="565">
        <f t="shared" si="18"/>
        <v>90.981342755773625</v>
      </c>
      <c r="AV56" s="565">
        <f t="shared" si="36"/>
        <v>113.72667844471704</v>
      </c>
    </row>
    <row r="57" spans="2:48" ht="12.75" x14ac:dyDescent="0.25">
      <c r="B57" s="562" t="s">
        <v>778</v>
      </c>
      <c r="C57" s="563" t="s">
        <v>71</v>
      </c>
      <c r="E57" s="564">
        <v>146453.64000000001</v>
      </c>
      <c r="F57" s="565">
        <v>5613.7060000000001</v>
      </c>
      <c r="G57" s="565">
        <v>80.195800000000006</v>
      </c>
      <c r="H57" s="565">
        <f t="shared" si="28"/>
        <v>100.24475000000001</v>
      </c>
      <c r="J57" s="564">
        <f t="shared" si="20"/>
        <v>149382.71280000001</v>
      </c>
      <c r="K57" s="565">
        <f t="shared" si="20"/>
        <v>5725.9801200000002</v>
      </c>
      <c r="L57" s="565">
        <f t="shared" si="20"/>
        <v>81.799716000000004</v>
      </c>
      <c r="M57" s="565">
        <f t="shared" si="29"/>
        <v>102.249645</v>
      </c>
      <c r="O57" s="564">
        <f t="shared" si="21"/>
        <v>152370.36705600002</v>
      </c>
      <c r="P57" s="565">
        <f t="shared" si="3"/>
        <v>5840.4997223999999</v>
      </c>
      <c r="Q57" s="565">
        <f t="shared" si="3"/>
        <v>83.435710319999998</v>
      </c>
      <c r="R57" s="565">
        <f t="shared" si="30"/>
        <v>104.2946379</v>
      </c>
      <c r="T57" s="564">
        <f t="shared" si="22"/>
        <v>155417.77439712003</v>
      </c>
      <c r="U57" s="565">
        <f t="shared" si="5"/>
        <v>5957.3097168479999</v>
      </c>
      <c r="V57" s="565">
        <f t="shared" si="5"/>
        <v>85.104424526399995</v>
      </c>
      <c r="W57" s="565">
        <f t="shared" si="31"/>
        <v>106.380530658</v>
      </c>
      <c r="Y57" s="564">
        <f t="shared" si="23"/>
        <v>158526.12988506243</v>
      </c>
      <c r="Z57" s="565">
        <f t="shared" si="7"/>
        <v>6076.4559111849603</v>
      </c>
      <c r="AA57" s="565">
        <f t="shared" si="7"/>
        <v>86.806513016927994</v>
      </c>
      <c r="AB57" s="565">
        <f t="shared" si="32"/>
        <v>108.50814127115999</v>
      </c>
      <c r="AD57" s="564">
        <f t="shared" si="24"/>
        <v>161696.65248276369</v>
      </c>
      <c r="AE57" s="565">
        <f t="shared" si="9"/>
        <v>6197.98502940866</v>
      </c>
      <c r="AF57" s="565">
        <f t="shared" si="9"/>
        <v>88.542643277266549</v>
      </c>
      <c r="AG57" s="565">
        <f t="shared" si="33"/>
        <v>110.67830409658319</v>
      </c>
      <c r="AI57" s="564">
        <f t="shared" si="25"/>
        <v>164930.58553241898</v>
      </c>
      <c r="AJ57" s="565">
        <f t="shared" si="11"/>
        <v>6321.9447299968333</v>
      </c>
      <c r="AK57" s="565">
        <f t="shared" si="12"/>
        <v>90.313496142811886</v>
      </c>
      <c r="AL57" s="565">
        <f t="shared" si="34"/>
        <v>112.89187017851486</v>
      </c>
      <c r="AN57" s="564">
        <f t="shared" si="26"/>
        <v>168229.19724306735</v>
      </c>
      <c r="AO57" s="565">
        <f t="shared" si="14"/>
        <v>6448.3836245967705</v>
      </c>
      <c r="AP57" s="565">
        <f t="shared" si="15"/>
        <v>92.119766065668131</v>
      </c>
      <c r="AQ57" s="565">
        <f t="shared" si="35"/>
        <v>115.14970758208517</v>
      </c>
      <c r="AS57" s="564">
        <f t="shared" si="27"/>
        <v>171593.78118792869</v>
      </c>
      <c r="AT57" s="565">
        <f t="shared" si="17"/>
        <v>6577.3512970887059</v>
      </c>
      <c r="AU57" s="565">
        <f t="shared" si="18"/>
        <v>93.962161386981492</v>
      </c>
      <c r="AV57" s="565">
        <f t="shared" si="36"/>
        <v>117.45270173372687</v>
      </c>
    </row>
    <row r="58" spans="2:48" ht="12.75" x14ac:dyDescent="0.25">
      <c r="B58" s="562" t="s">
        <v>779</v>
      </c>
      <c r="C58" s="563" t="s">
        <v>72</v>
      </c>
      <c r="E58" s="564">
        <v>151103.06</v>
      </c>
      <c r="F58" s="565">
        <v>5791.7929999999997</v>
      </c>
      <c r="G58" s="565">
        <v>82.739900000000006</v>
      </c>
      <c r="H58" s="565">
        <f t="shared" si="28"/>
        <v>103.42487500000001</v>
      </c>
      <c r="J58" s="564">
        <f t="shared" si="20"/>
        <v>154125.12119999999</v>
      </c>
      <c r="K58" s="565">
        <f t="shared" si="20"/>
        <v>5907.6288599999998</v>
      </c>
      <c r="L58" s="565">
        <f t="shared" si="20"/>
        <v>84.394698000000005</v>
      </c>
      <c r="M58" s="565">
        <f t="shared" si="29"/>
        <v>105.49337250000001</v>
      </c>
      <c r="O58" s="564">
        <f t="shared" si="21"/>
        <v>157207.623624</v>
      </c>
      <c r="P58" s="565">
        <f t="shared" si="3"/>
        <v>6025.7814372000003</v>
      </c>
      <c r="Q58" s="565">
        <f t="shared" si="3"/>
        <v>86.082591960000002</v>
      </c>
      <c r="R58" s="565">
        <f t="shared" si="30"/>
        <v>107.60323995</v>
      </c>
      <c r="T58" s="564">
        <f t="shared" si="22"/>
        <v>160351.77609648</v>
      </c>
      <c r="U58" s="565">
        <f t="shared" si="5"/>
        <v>6146.2970659440007</v>
      </c>
      <c r="V58" s="565">
        <f t="shared" si="5"/>
        <v>87.804243799200009</v>
      </c>
      <c r="W58" s="565">
        <f t="shared" si="31"/>
        <v>109.755304749</v>
      </c>
      <c r="Y58" s="564">
        <f t="shared" si="23"/>
        <v>163558.81161840959</v>
      </c>
      <c r="Z58" s="565">
        <f t="shared" si="7"/>
        <v>6269.2230072628809</v>
      </c>
      <c r="AA58" s="565">
        <f t="shared" si="7"/>
        <v>89.56032867518401</v>
      </c>
      <c r="AB58" s="565">
        <f t="shared" si="32"/>
        <v>111.95041084398001</v>
      </c>
      <c r="AD58" s="564">
        <f t="shared" si="24"/>
        <v>166829.98785077778</v>
      </c>
      <c r="AE58" s="565">
        <f t="shared" si="9"/>
        <v>6394.6074674081383</v>
      </c>
      <c r="AF58" s="565">
        <f t="shared" si="9"/>
        <v>91.351535248687696</v>
      </c>
      <c r="AG58" s="565">
        <f t="shared" si="33"/>
        <v>114.18941906085962</v>
      </c>
      <c r="AI58" s="564">
        <f t="shared" si="25"/>
        <v>170166.58760779334</v>
      </c>
      <c r="AJ58" s="565">
        <f t="shared" si="11"/>
        <v>6522.4996167563013</v>
      </c>
      <c r="AK58" s="565">
        <f t="shared" si="12"/>
        <v>93.178565953661447</v>
      </c>
      <c r="AL58" s="565">
        <f t="shared" si="34"/>
        <v>116.47320744207681</v>
      </c>
      <c r="AN58" s="564">
        <f t="shared" si="26"/>
        <v>173569.91935994921</v>
      </c>
      <c r="AO58" s="565">
        <f t="shared" si="14"/>
        <v>6652.9496090914272</v>
      </c>
      <c r="AP58" s="565">
        <f t="shared" si="15"/>
        <v>95.042137272734678</v>
      </c>
      <c r="AQ58" s="565">
        <f t="shared" si="35"/>
        <v>118.80267159091835</v>
      </c>
      <c r="AS58" s="564">
        <f t="shared" si="27"/>
        <v>177041.31774714819</v>
      </c>
      <c r="AT58" s="565">
        <f t="shared" si="17"/>
        <v>6786.0086012732554</v>
      </c>
      <c r="AU58" s="565">
        <f t="shared" si="18"/>
        <v>96.942980018189374</v>
      </c>
      <c r="AV58" s="565">
        <f t="shared" si="36"/>
        <v>121.17872502273671</v>
      </c>
    </row>
    <row r="59" spans="2:48" ht="12.75" x14ac:dyDescent="0.25">
      <c r="B59" s="562" t="s">
        <v>780</v>
      </c>
      <c r="C59" s="563" t="s">
        <v>73</v>
      </c>
      <c r="E59" s="564">
        <v>176677.96</v>
      </c>
      <c r="F59" s="565">
        <v>6772.353000000001</v>
      </c>
      <c r="G59" s="565">
        <v>96.747900000000016</v>
      </c>
      <c r="H59" s="565">
        <f t="shared" si="28"/>
        <v>120.93487500000002</v>
      </c>
      <c r="J59" s="564">
        <f t="shared" si="20"/>
        <v>180211.51919999998</v>
      </c>
      <c r="K59" s="565">
        <f t="shared" si="20"/>
        <v>6907.8000600000014</v>
      </c>
      <c r="L59" s="565">
        <f t="shared" si="20"/>
        <v>98.682858000000024</v>
      </c>
      <c r="M59" s="565">
        <f t="shared" si="29"/>
        <v>123.35357250000003</v>
      </c>
      <c r="O59" s="564">
        <f t="shared" si="21"/>
        <v>183815.74958399998</v>
      </c>
      <c r="P59" s="565">
        <f t="shared" si="3"/>
        <v>7045.9560612000014</v>
      </c>
      <c r="Q59" s="565">
        <f t="shared" si="3"/>
        <v>100.65651516000003</v>
      </c>
      <c r="R59" s="565">
        <f t="shared" si="30"/>
        <v>125.82064395000003</v>
      </c>
      <c r="T59" s="564">
        <f t="shared" si="22"/>
        <v>187492.06457567998</v>
      </c>
      <c r="U59" s="565">
        <f t="shared" si="5"/>
        <v>7186.8751824240017</v>
      </c>
      <c r="V59" s="565">
        <f t="shared" si="5"/>
        <v>102.66964546320003</v>
      </c>
      <c r="W59" s="565">
        <f t="shared" si="31"/>
        <v>128.33705682900003</v>
      </c>
      <c r="Y59" s="564">
        <f t="shared" si="23"/>
        <v>191241.90586719359</v>
      </c>
      <c r="Z59" s="565">
        <f t="shared" si="7"/>
        <v>7330.6126860724817</v>
      </c>
      <c r="AA59" s="565">
        <f t="shared" si="7"/>
        <v>104.72303837246403</v>
      </c>
      <c r="AB59" s="565">
        <f t="shared" si="32"/>
        <v>130.90379796558005</v>
      </c>
      <c r="AD59" s="564">
        <f t="shared" si="24"/>
        <v>195066.74398453746</v>
      </c>
      <c r="AE59" s="565">
        <f t="shared" si="9"/>
        <v>7477.2249397939313</v>
      </c>
      <c r="AF59" s="565">
        <f t="shared" si="9"/>
        <v>106.81749913991331</v>
      </c>
      <c r="AG59" s="565">
        <f t="shared" si="33"/>
        <v>133.52187392489162</v>
      </c>
      <c r="AI59" s="564">
        <f t="shared" si="25"/>
        <v>198968.07886422821</v>
      </c>
      <c r="AJ59" s="565">
        <f t="shared" si="11"/>
        <v>7626.7694385898103</v>
      </c>
      <c r="AK59" s="565">
        <f t="shared" si="12"/>
        <v>108.95384912271157</v>
      </c>
      <c r="AL59" s="565">
        <f t="shared" si="34"/>
        <v>136.19231140338945</v>
      </c>
      <c r="AN59" s="564">
        <f t="shared" si="26"/>
        <v>202947.44044151279</v>
      </c>
      <c r="AO59" s="565">
        <f t="shared" si="14"/>
        <v>7779.3048273616068</v>
      </c>
      <c r="AP59" s="565">
        <f t="shared" si="15"/>
        <v>111.13292610516581</v>
      </c>
      <c r="AQ59" s="565">
        <f t="shared" si="35"/>
        <v>138.91615763145725</v>
      </c>
      <c r="AS59" s="564">
        <f t="shared" si="27"/>
        <v>207006.38925034305</v>
      </c>
      <c r="AT59" s="565">
        <f t="shared" si="17"/>
        <v>7934.8909239088389</v>
      </c>
      <c r="AU59" s="565">
        <f t="shared" si="18"/>
        <v>113.35558462726912</v>
      </c>
      <c r="AV59" s="565">
        <f t="shared" si="36"/>
        <v>141.69448078408641</v>
      </c>
    </row>
  </sheetData>
  <sheetProtection algorithmName="SHA-512" hashValue="zuT4/BBGxpE1554KWa/zVphaABMLITRAlU05rKg9yzTcA7Bgaoj7+FHfW/TqqT16MU+DQ7o7nUD5RQRoWwLw7g==" saltValue="xUMXVcLg+yO5Y8ZyqK0bvw==" spinCount="100000" sheet="1" objects="1" scenarios="1"/>
  <mergeCells count="9">
    <mergeCell ref="AN2:AQ2"/>
    <mergeCell ref="AS2:AV2"/>
    <mergeCell ref="AI2:AL2"/>
    <mergeCell ref="E2:H2"/>
    <mergeCell ref="J2:M2"/>
    <mergeCell ref="O2:R2"/>
    <mergeCell ref="T2:W2"/>
    <mergeCell ref="Y2:AB2"/>
    <mergeCell ref="AD2:AG2"/>
  </mergeCells>
  <printOptions gridLinesSet="0"/>
  <pageMargins left="0.35433070866141736" right="0.35433070866141736" top="0.39370078740157483" bottom="0.19685039370078741" header="0.51181102362204722" footer="0.51181102362204722"/>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sheetPr>
  <dimension ref="B1:H59"/>
  <sheetViews>
    <sheetView showGridLines="0" topLeftCell="A13" zoomScale="115" zoomScaleNormal="115" workbookViewId="0">
      <selection activeCell="T26" sqref="T26"/>
    </sheetView>
  </sheetViews>
  <sheetFormatPr defaultRowHeight="15" x14ac:dyDescent="0.25"/>
  <cols>
    <col min="1" max="1" width="2.85546875" style="530" customWidth="1"/>
    <col min="2" max="2" width="9.140625" style="219"/>
    <col min="3" max="3" width="20.140625" style="219" customWidth="1"/>
    <col min="4" max="4" width="9.140625" style="219" customWidth="1"/>
    <col min="5" max="8" width="9.140625" style="219"/>
    <col min="9" max="248" width="9.140625" style="530"/>
    <col min="249" max="249" width="5" style="530" customWidth="1"/>
    <col min="250" max="250" width="14.28515625" style="530" customWidth="1"/>
    <col min="251" max="251" width="20" style="530" customWidth="1"/>
    <col min="252" max="252" width="10.85546875" style="530" customWidth="1"/>
    <col min="253" max="253" width="12.5703125" style="530" customWidth="1"/>
    <col min="254" max="254" width="12.42578125" style="530" bestFit="1" customWidth="1"/>
    <col min="255" max="255" width="19.85546875" style="530" bestFit="1" customWidth="1"/>
    <col min="256" max="256" width="9.140625" style="530"/>
    <col min="257" max="257" width="10.85546875" style="530" bestFit="1" customWidth="1"/>
    <col min="258" max="504" width="9.140625" style="530"/>
    <col min="505" max="505" width="5" style="530" customWidth="1"/>
    <col min="506" max="506" width="14.28515625" style="530" customWidth="1"/>
    <col min="507" max="507" width="20" style="530" customWidth="1"/>
    <col min="508" max="508" width="10.85546875" style="530" customWidth="1"/>
    <col min="509" max="509" width="12.5703125" style="530" customWidth="1"/>
    <col min="510" max="510" width="12.42578125" style="530" bestFit="1" customWidth="1"/>
    <col min="511" max="511" width="19.85546875" style="530" bestFit="1" customWidth="1"/>
    <col min="512" max="512" width="9.140625" style="530"/>
    <col min="513" max="513" width="10.85546875" style="530" bestFit="1" customWidth="1"/>
    <col min="514" max="760" width="9.140625" style="530"/>
    <col min="761" max="761" width="5" style="530" customWidth="1"/>
    <col min="762" max="762" width="14.28515625" style="530" customWidth="1"/>
    <col min="763" max="763" width="20" style="530" customWidth="1"/>
    <col min="764" max="764" width="10.85546875" style="530" customWidth="1"/>
    <col min="765" max="765" width="12.5703125" style="530" customWidth="1"/>
    <col min="766" max="766" width="12.42578125" style="530" bestFit="1" customWidth="1"/>
    <col min="767" max="767" width="19.85546875" style="530" bestFit="1" customWidth="1"/>
    <col min="768" max="768" width="9.140625" style="530"/>
    <col min="769" max="769" width="10.85546875" style="530" bestFit="1" customWidth="1"/>
    <col min="770" max="1016" width="9.140625" style="530"/>
    <col min="1017" max="1017" width="5" style="530" customWidth="1"/>
    <col min="1018" max="1018" width="14.28515625" style="530" customWidth="1"/>
    <col min="1019" max="1019" width="20" style="530" customWidth="1"/>
    <col min="1020" max="1020" width="10.85546875" style="530" customWidth="1"/>
    <col min="1021" max="1021" width="12.5703125" style="530" customWidth="1"/>
    <col min="1022" max="1022" width="12.42578125" style="530" bestFit="1" customWidth="1"/>
    <col min="1023" max="1023" width="19.85546875" style="530" bestFit="1" customWidth="1"/>
    <col min="1024" max="1024" width="9.140625" style="530"/>
    <col min="1025" max="1025" width="10.85546875" style="530" bestFit="1" customWidth="1"/>
    <col min="1026" max="1272" width="9.140625" style="530"/>
    <col min="1273" max="1273" width="5" style="530" customWidth="1"/>
    <col min="1274" max="1274" width="14.28515625" style="530" customWidth="1"/>
    <col min="1275" max="1275" width="20" style="530" customWidth="1"/>
    <col min="1276" max="1276" width="10.85546875" style="530" customWidth="1"/>
    <col min="1277" max="1277" width="12.5703125" style="530" customWidth="1"/>
    <col min="1278" max="1278" width="12.42578125" style="530" bestFit="1" customWidth="1"/>
    <col min="1279" max="1279" width="19.85546875" style="530" bestFit="1" customWidth="1"/>
    <col min="1280" max="1280" width="9.140625" style="530"/>
    <col min="1281" max="1281" width="10.85546875" style="530" bestFit="1" customWidth="1"/>
    <col min="1282" max="1528" width="9.140625" style="530"/>
    <col min="1529" max="1529" width="5" style="530" customWidth="1"/>
    <col min="1530" max="1530" width="14.28515625" style="530" customWidth="1"/>
    <col min="1531" max="1531" width="20" style="530" customWidth="1"/>
    <col min="1532" max="1532" width="10.85546875" style="530" customWidth="1"/>
    <col min="1533" max="1533" width="12.5703125" style="530" customWidth="1"/>
    <col min="1534" max="1534" width="12.42578125" style="530" bestFit="1" customWidth="1"/>
    <col min="1535" max="1535" width="19.85546875" style="530" bestFit="1" customWidth="1"/>
    <col min="1536" max="1536" width="9.140625" style="530"/>
    <col min="1537" max="1537" width="10.85546875" style="530" bestFit="1" customWidth="1"/>
    <col min="1538" max="1784" width="9.140625" style="530"/>
    <col min="1785" max="1785" width="5" style="530" customWidth="1"/>
    <col min="1786" max="1786" width="14.28515625" style="530" customWidth="1"/>
    <col min="1787" max="1787" width="20" style="530" customWidth="1"/>
    <col min="1788" max="1788" width="10.85546875" style="530" customWidth="1"/>
    <col min="1789" max="1789" width="12.5703125" style="530" customWidth="1"/>
    <col min="1790" max="1790" width="12.42578125" style="530" bestFit="1" customWidth="1"/>
    <col min="1791" max="1791" width="19.85546875" style="530" bestFit="1" customWidth="1"/>
    <col min="1792" max="1792" width="9.140625" style="530"/>
    <col min="1793" max="1793" width="10.85546875" style="530" bestFit="1" customWidth="1"/>
    <col min="1794" max="2040" width="9.140625" style="530"/>
    <col min="2041" max="2041" width="5" style="530" customWidth="1"/>
    <col min="2042" max="2042" width="14.28515625" style="530" customWidth="1"/>
    <col min="2043" max="2043" width="20" style="530" customWidth="1"/>
    <col min="2044" max="2044" width="10.85546875" style="530" customWidth="1"/>
    <col min="2045" max="2045" width="12.5703125" style="530" customWidth="1"/>
    <col min="2046" max="2046" width="12.42578125" style="530" bestFit="1" customWidth="1"/>
    <col min="2047" max="2047" width="19.85546875" style="530" bestFit="1" customWidth="1"/>
    <col min="2048" max="2048" width="9.140625" style="530"/>
    <col min="2049" max="2049" width="10.85546875" style="530" bestFit="1" customWidth="1"/>
    <col min="2050" max="2296" width="9.140625" style="530"/>
    <col min="2297" max="2297" width="5" style="530" customWidth="1"/>
    <col min="2298" max="2298" width="14.28515625" style="530" customWidth="1"/>
    <col min="2299" max="2299" width="20" style="530" customWidth="1"/>
    <col min="2300" max="2300" width="10.85546875" style="530" customWidth="1"/>
    <col min="2301" max="2301" width="12.5703125" style="530" customWidth="1"/>
    <col min="2302" max="2302" width="12.42578125" style="530" bestFit="1" customWidth="1"/>
    <col min="2303" max="2303" width="19.85546875" style="530" bestFit="1" customWidth="1"/>
    <col min="2304" max="2304" width="9.140625" style="530"/>
    <col min="2305" max="2305" width="10.85546875" style="530" bestFit="1" customWidth="1"/>
    <col min="2306" max="2552" width="9.140625" style="530"/>
    <col min="2553" max="2553" width="5" style="530" customWidth="1"/>
    <col min="2554" max="2554" width="14.28515625" style="530" customWidth="1"/>
    <col min="2555" max="2555" width="20" style="530" customWidth="1"/>
    <col min="2556" max="2556" width="10.85546875" style="530" customWidth="1"/>
    <col min="2557" max="2557" width="12.5703125" style="530" customWidth="1"/>
    <col min="2558" max="2558" width="12.42578125" style="530" bestFit="1" customWidth="1"/>
    <col min="2559" max="2559" width="19.85546875" style="530" bestFit="1" customWidth="1"/>
    <col min="2560" max="2560" width="9.140625" style="530"/>
    <col min="2561" max="2561" width="10.85546875" style="530" bestFit="1" customWidth="1"/>
    <col min="2562" max="2808" width="9.140625" style="530"/>
    <col min="2809" max="2809" width="5" style="530" customWidth="1"/>
    <col min="2810" max="2810" width="14.28515625" style="530" customWidth="1"/>
    <col min="2811" max="2811" width="20" style="530" customWidth="1"/>
    <col min="2812" max="2812" width="10.85546875" style="530" customWidth="1"/>
    <col min="2813" max="2813" width="12.5703125" style="530" customWidth="1"/>
    <col min="2814" max="2814" width="12.42578125" style="530" bestFit="1" customWidth="1"/>
    <col min="2815" max="2815" width="19.85546875" style="530" bestFit="1" customWidth="1"/>
    <col min="2816" max="2816" width="9.140625" style="530"/>
    <col min="2817" max="2817" width="10.85546875" style="530" bestFit="1" customWidth="1"/>
    <col min="2818" max="3064" width="9.140625" style="530"/>
    <col min="3065" max="3065" width="5" style="530" customWidth="1"/>
    <col min="3066" max="3066" width="14.28515625" style="530" customWidth="1"/>
    <col min="3067" max="3067" width="20" style="530" customWidth="1"/>
    <col min="3068" max="3068" width="10.85546875" style="530" customWidth="1"/>
    <col min="3069" max="3069" width="12.5703125" style="530" customWidth="1"/>
    <col min="3070" max="3070" width="12.42578125" style="530" bestFit="1" customWidth="1"/>
    <col min="3071" max="3071" width="19.85546875" style="530" bestFit="1" customWidth="1"/>
    <col min="3072" max="3072" width="9.140625" style="530"/>
    <col min="3073" max="3073" width="10.85546875" style="530" bestFit="1" customWidth="1"/>
    <col min="3074" max="3320" width="9.140625" style="530"/>
    <col min="3321" max="3321" width="5" style="530" customWidth="1"/>
    <col min="3322" max="3322" width="14.28515625" style="530" customWidth="1"/>
    <col min="3323" max="3323" width="20" style="530" customWidth="1"/>
    <col min="3324" max="3324" width="10.85546875" style="530" customWidth="1"/>
    <col min="3325" max="3325" width="12.5703125" style="530" customWidth="1"/>
    <col min="3326" max="3326" width="12.42578125" style="530" bestFit="1" customWidth="1"/>
    <col min="3327" max="3327" width="19.85546875" style="530" bestFit="1" customWidth="1"/>
    <col min="3328" max="3328" width="9.140625" style="530"/>
    <col min="3329" max="3329" width="10.85546875" style="530" bestFit="1" customWidth="1"/>
    <col min="3330" max="3576" width="9.140625" style="530"/>
    <col min="3577" max="3577" width="5" style="530" customWidth="1"/>
    <col min="3578" max="3578" width="14.28515625" style="530" customWidth="1"/>
    <col min="3579" max="3579" width="20" style="530" customWidth="1"/>
    <col min="3580" max="3580" width="10.85546875" style="530" customWidth="1"/>
    <col min="3581" max="3581" width="12.5703125" style="530" customWidth="1"/>
    <col min="3582" max="3582" width="12.42578125" style="530" bestFit="1" customWidth="1"/>
    <col min="3583" max="3583" width="19.85546875" style="530" bestFit="1" customWidth="1"/>
    <col min="3584" max="3584" width="9.140625" style="530"/>
    <col min="3585" max="3585" width="10.85546875" style="530" bestFit="1" customWidth="1"/>
    <col min="3586" max="3832" width="9.140625" style="530"/>
    <col min="3833" max="3833" width="5" style="530" customWidth="1"/>
    <col min="3834" max="3834" width="14.28515625" style="530" customWidth="1"/>
    <col min="3835" max="3835" width="20" style="530" customWidth="1"/>
    <col min="3836" max="3836" width="10.85546875" style="530" customWidth="1"/>
    <col min="3837" max="3837" width="12.5703125" style="530" customWidth="1"/>
    <col min="3838" max="3838" width="12.42578125" style="530" bestFit="1" customWidth="1"/>
    <col min="3839" max="3839" width="19.85546875" style="530" bestFit="1" customWidth="1"/>
    <col min="3840" max="3840" width="9.140625" style="530"/>
    <col min="3841" max="3841" width="10.85546875" style="530" bestFit="1" customWidth="1"/>
    <col min="3842" max="4088" width="9.140625" style="530"/>
    <col min="4089" max="4089" width="5" style="530" customWidth="1"/>
    <col min="4090" max="4090" width="14.28515625" style="530" customWidth="1"/>
    <col min="4091" max="4091" width="20" style="530" customWidth="1"/>
    <col min="4092" max="4092" width="10.85546875" style="530" customWidth="1"/>
    <col min="4093" max="4093" width="12.5703125" style="530" customWidth="1"/>
    <col min="4094" max="4094" width="12.42578125" style="530" bestFit="1" customWidth="1"/>
    <col min="4095" max="4095" width="19.85546875" style="530" bestFit="1" customWidth="1"/>
    <col min="4096" max="4096" width="9.140625" style="530"/>
    <col min="4097" max="4097" width="10.85546875" style="530" bestFit="1" customWidth="1"/>
    <col min="4098" max="4344" width="9.140625" style="530"/>
    <col min="4345" max="4345" width="5" style="530" customWidth="1"/>
    <col min="4346" max="4346" width="14.28515625" style="530" customWidth="1"/>
    <col min="4347" max="4347" width="20" style="530" customWidth="1"/>
    <col min="4348" max="4348" width="10.85546875" style="530" customWidth="1"/>
    <col min="4349" max="4349" width="12.5703125" style="530" customWidth="1"/>
    <col min="4350" max="4350" width="12.42578125" style="530" bestFit="1" customWidth="1"/>
    <col min="4351" max="4351" width="19.85546875" style="530" bestFit="1" customWidth="1"/>
    <col min="4352" max="4352" width="9.140625" style="530"/>
    <col min="4353" max="4353" width="10.85546875" style="530" bestFit="1" customWidth="1"/>
    <col min="4354" max="4600" width="9.140625" style="530"/>
    <col min="4601" max="4601" width="5" style="530" customWidth="1"/>
    <col min="4602" max="4602" width="14.28515625" style="530" customWidth="1"/>
    <col min="4603" max="4603" width="20" style="530" customWidth="1"/>
    <col min="4604" max="4604" width="10.85546875" style="530" customWidth="1"/>
    <col min="4605" max="4605" width="12.5703125" style="530" customWidth="1"/>
    <col min="4606" max="4606" width="12.42578125" style="530" bestFit="1" customWidth="1"/>
    <col min="4607" max="4607" width="19.85546875" style="530" bestFit="1" customWidth="1"/>
    <col min="4608" max="4608" width="9.140625" style="530"/>
    <col min="4609" max="4609" width="10.85546875" style="530" bestFit="1" customWidth="1"/>
    <col min="4610" max="4856" width="9.140625" style="530"/>
    <col min="4857" max="4857" width="5" style="530" customWidth="1"/>
    <col min="4858" max="4858" width="14.28515625" style="530" customWidth="1"/>
    <col min="4859" max="4859" width="20" style="530" customWidth="1"/>
    <col min="4860" max="4860" width="10.85546875" style="530" customWidth="1"/>
    <col min="4861" max="4861" width="12.5703125" style="530" customWidth="1"/>
    <col min="4862" max="4862" width="12.42578125" style="530" bestFit="1" customWidth="1"/>
    <col min="4863" max="4863" width="19.85546875" style="530" bestFit="1" customWidth="1"/>
    <col min="4864" max="4864" width="9.140625" style="530"/>
    <col min="4865" max="4865" width="10.85546875" style="530" bestFit="1" customWidth="1"/>
    <col min="4866" max="5112" width="9.140625" style="530"/>
    <col min="5113" max="5113" width="5" style="530" customWidth="1"/>
    <col min="5114" max="5114" width="14.28515625" style="530" customWidth="1"/>
    <col min="5115" max="5115" width="20" style="530" customWidth="1"/>
    <col min="5116" max="5116" width="10.85546875" style="530" customWidth="1"/>
    <col min="5117" max="5117" width="12.5703125" style="530" customWidth="1"/>
    <col min="5118" max="5118" width="12.42578125" style="530" bestFit="1" customWidth="1"/>
    <col min="5119" max="5119" width="19.85546875" style="530" bestFit="1" customWidth="1"/>
    <col min="5120" max="5120" width="9.140625" style="530"/>
    <col min="5121" max="5121" width="10.85546875" style="530" bestFit="1" customWidth="1"/>
    <col min="5122" max="5368" width="9.140625" style="530"/>
    <col min="5369" max="5369" width="5" style="530" customWidth="1"/>
    <col min="5370" max="5370" width="14.28515625" style="530" customWidth="1"/>
    <col min="5371" max="5371" width="20" style="530" customWidth="1"/>
    <col min="5372" max="5372" width="10.85546875" style="530" customWidth="1"/>
    <col min="5373" max="5373" width="12.5703125" style="530" customWidth="1"/>
    <col min="5374" max="5374" width="12.42578125" style="530" bestFit="1" customWidth="1"/>
    <col min="5375" max="5375" width="19.85546875" style="530" bestFit="1" customWidth="1"/>
    <col min="5376" max="5376" width="9.140625" style="530"/>
    <col min="5377" max="5377" width="10.85546875" style="530" bestFit="1" customWidth="1"/>
    <col min="5378" max="5624" width="9.140625" style="530"/>
    <col min="5625" max="5625" width="5" style="530" customWidth="1"/>
    <col min="5626" max="5626" width="14.28515625" style="530" customWidth="1"/>
    <col min="5627" max="5627" width="20" style="530" customWidth="1"/>
    <col min="5628" max="5628" width="10.85546875" style="530" customWidth="1"/>
    <col min="5629" max="5629" width="12.5703125" style="530" customWidth="1"/>
    <col min="5630" max="5630" width="12.42578125" style="530" bestFit="1" customWidth="1"/>
    <col min="5631" max="5631" width="19.85546875" style="530" bestFit="1" customWidth="1"/>
    <col min="5632" max="5632" width="9.140625" style="530"/>
    <col min="5633" max="5633" width="10.85546875" style="530" bestFit="1" customWidth="1"/>
    <col min="5634" max="5880" width="9.140625" style="530"/>
    <col min="5881" max="5881" width="5" style="530" customWidth="1"/>
    <col min="5882" max="5882" width="14.28515625" style="530" customWidth="1"/>
    <col min="5883" max="5883" width="20" style="530" customWidth="1"/>
    <col min="5884" max="5884" width="10.85546875" style="530" customWidth="1"/>
    <col min="5885" max="5885" width="12.5703125" style="530" customWidth="1"/>
    <col min="5886" max="5886" width="12.42578125" style="530" bestFit="1" customWidth="1"/>
    <col min="5887" max="5887" width="19.85546875" style="530" bestFit="1" customWidth="1"/>
    <col min="5888" max="5888" width="9.140625" style="530"/>
    <col min="5889" max="5889" width="10.85546875" style="530" bestFit="1" customWidth="1"/>
    <col min="5890" max="6136" width="9.140625" style="530"/>
    <col min="6137" max="6137" width="5" style="530" customWidth="1"/>
    <col min="6138" max="6138" width="14.28515625" style="530" customWidth="1"/>
    <col min="6139" max="6139" width="20" style="530" customWidth="1"/>
    <col min="6140" max="6140" width="10.85546875" style="530" customWidth="1"/>
    <col min="6141" max="6141" width="12.5703125" style="530" customWidth="1"/>
    <col min="6142" max="6142" width="12.42578125" style="530" bestFit="1" customWidth="1"/>
    <col min="6143" max="6143" width="19.85546875" style="530" bestFit="1" customWidth="1"/>
    <col min="6144" max="6144" width="9.140625" style="530"/>
    <col min="6145" max="6145" width="10.85546875" style="530" bestFit="1" customWidth="1"/>
    <col min="6146" max="6392" width="9.140625" style="530"/>
    <col min="6393" max="6393" width="5" style="530" customWidth="1"/>
    <col min="6394" max="6394" width="14.28515625" style="530" customWidth="1"/>
    <col min="6395" max="6395" width="20" style="530" customWidth="1"/>
    <col min="6396" max="6396" width="10.85546875" style="530" customWidth="1"/>
    <col min="6397" max="6397" width="12.5703125" style="530" customWidth="1"/>
    <col min="6398" max="6398" width="12.42578125" style="530" bestFit="1" customWidth="1"/>
    <col min="6399" max="6399" width="19.85546875" style="530" bestFit="1" customWidth="1"/>
    <col min="6400" max="6400" width="9.140625" style="530"/>
    <col min="6401" max="6401" width="10.85546875" style="530" bestFit="1" customWidth="1"/>
    <col min="6402" max="6648" width="9.140625" style="530"/>
    <col min="6649" max="6649" width="5" style="530" customWidth="1"/>
    <col min="6650" max="6650" width="14.28515625" style="530" customWidth="1"/>
    <col min="6651" max="6651" width="20" style="530" customWidth="1"/>
    <col min="6652" max="6652" width="10.85546875" style="530" customWidth="1"/>
    <col min="6653" max="6653" width="12.5703125" style="530" customWidth="1"/>
    <col min="6654" max="6654" width="12.42578125" style="530" bestFit="1" customWidth="1"/>
    <col min="6655" max="6655" width="19.85546875" style="530" bestFit="1" customWidth="1"/>
    <col min="6656" max="6656" width="9.140625" style="530"/>
    <col min="6657" max="6657" width="10.85546875" style="530" bestFit="1" customWidth="1"/>
    <col min="6658" max="6904" width="9.140625" style="530"/>
    <col min="6905" max="6905" width="5" style="530" customWidth="1"/>
    <col min="6906" max="6906" width="14.28515625" style="530" customWidth="1"/>
    <col min="6907" max="6907" width="20" style="530" customWidth="1"/>
    <col min="6908" max="6908" width="10.85546875" style="530" customWidth="1"/>
    <col min="6909" max="6909" width="12.5703125" style="530" customWidth="1"/>
    <col min="6910" max="6910" width="12.42578125" style="530" bestFit="1" customWidth="1"/>
    <col min="6911" max="6911" width="19.85546875" style="530" bestFit="1" customWidth="1"/>
    <col min="6912" max="6912" width="9.140625" style="530"/>
    <col min="6913" max="6913" width="10.85546875" style="530" bestFit="1" customWidth="1"/>
    <col min="6914" max="7160" width="9.140625" style="530"/>
    <col min="7161" max="7161" width="5" style="530" customWidth="1"/>
    <col min="7162" max="7162" width="14.28515625" style="530" customWidth="1"/>
    <col min="7163" max="7163" width="20" style="530" customWidth="1"/>
    <col min="7164" max="7164" width="10.85546875" style="530" customWidth="1"/>
    <col min="7165" max="7165" width="12.5703125" style="530" customWidth="1"/>
    <col min="7166" max="7166" width="12.42578125" style="530" bestFit="1" customWidth="1"/>
    <col min="7167" max="7167" width="19.85546875" style="530" bestFit="1" customWidth="1"/>
    <col min="7168" max="7168" width="9.140625" style="530"/>
    <col min="7169" max="7169" width="10.85546875" style="530" bestFit="1" customWidth="1"/>
    <col min="7170" max="7416" width="9.140625" style="530"/>
    <col min="7417" max="7417" width="5" style="530" customWidth="1"/>
    <col min="7418" max="7418" width="14.28515625" style="530" customWidth="1"/>
    <col min="7419" max="7419" width="20" style="530" customWidth="1"/>
    <col min="7420" max="7420" width="10.85546875" style="530" customWidth="1"/>
    <col min="7421" max="7421" width="12.5703125" style="530" customWidth="1"/>
    <col min="7422" max="7422" width="12.42578125" style="530" bestFit="1" customWidth="1"/>
    <col min="7423" max="7423" width="19.85546875" style="530" bestFit="1" customWidth="1"/>
    <col min="7424" max="7424" width="9.140625" style="530"/>
    <col min="7425" max="7425" width="10.85546875" style="530" bestFit="1" customWidth="1"/>
    <col min="7426" max="7672" width="9.140625" style="530"/>
    <col min="7673" max="7673" width="5" style="530" customWidth="1"/>
    <col min="7674" max="7674" width="14.28515625" style="530" customWidth="1"/>
    <col min="7675" max="7675" width="20" style="530" customWidth="1"/>
    <col min="7676" max="7676" width="10.85546875" style="530" customWidth="1"/>
    <col min="7677" max="7677" width="12.5703125" style="530" customWidth="1"/>
    <col min="7678" max="7678" width="12.42578125" style="530" bestFit="1" customWidth="1"/>
    <col min="7679" max="7679" width="19.85546875" style="530" bestFit="1" customWidth="1"/>
    <col min="7680" max="7680" width="9.140625" style="530"/>
    <col min="7681" max="7681" width="10.85546875" style="530" bestFit="1" customWidth="1"/>
    <col min="7682" max="7928" width="9.140625" style="530"/>
    <col min="7929" max="7929" width="5" style="530" customWidth="1"/>
    <col min="7930" max="7930" width="14.28515625" style="530" customWidth="1"/>
    <col min="7931" max="7931" width="20" style="530" customWidth="1"/>
    <col min="7932" max="7932" width="10.85546875" style="530" customWidth="1"/>
    <col min="7933" max="7933" width="12.5703125" style="530" customWidth="1"/>
    <col min="7934" max="7934" width="12.42578125" style="530" bestFit="1" customWidth="1"/>
    <col min="7935" max="7935" width="19.85546875" style="530" bestFit="1" customWidth="1"/>
    <col min="7936" max="7936" width="9.140625" style="530"/>
    <col min="7937" max="7937" width="10.85546875" style="530" bestFit="1" customWidth="1"/>
    <col min="7938" max="8184" width="9.140625" style="530"/>
    <col min="8185" max="8185" width="5" style="530" customWidth="1"/>
    <col min="8186" max="8186" width="14.28515625" style="530" customWidth="1"/>
    <col min="8187" max="8187" width="20" style="530" customWidth="1"/>
    <col min="8188" max="8188" width="10.85546875" style="530" customWidth="1"/>
    <col min="8189" max="8189" width="12.5703125" style="530" customWidth="1"/>
    <col min="8190" max="8190" width="12.42578125" style="530" bestFit="1" customWidth="1"/>
    <col min="8191" max="8191" width="19.85546875" style="530" bestFit="1" customWidth="1"/>
    <col min="8192" max="8192" width="9.140625" style="530"/>
    <col min="8193" max="8193" width="10.85546875" style="530" bestFit="1" customWidth="1"/>
    <col min="8194" max="8440" width="9.140625" style="530"/>
    <col min="8441" max="8441" width="5" style="530" customWidth="1"/>
    <col min="8442" max="8442" width="14.28515625" style="530" customWidth="1"/>
    <col min="8443" max="8443" width="20" style="530" customWidth="1"/>
    <col min="8444" max="8444" width="10.85546875" style="530" customWidth="1"/>
    <col min="8445" max="8445" width="12.5703125" style="530" customWidth="1"/>
    <col min="8446" max="8446" width="12.42578125" style="530" bestFit="1" customWidth="1"/>
    <col min="8447" max="8447" width="19.85546875" style="530" bestFit="1" customWidth="1"/>
    <col min="8448" max="8448" width="9.140625" style="530"/>
    <col min="8449" max="8449" width="10.85546875" style="530" bestFit="1" customWidth="1"/>
    <col min="8450" max="8696" width="9.140625" style="530"/>
    <col min="8697" max="8697" width="5" style="530" customWidth="1"/>
    <col min="8698" max="8698" width="14.28515625" style="530" customWidth="1"/>
    <col min="8699" max="8699" width="20" style="530" customWidth="1"/>
    <col min="8700" max="8700" width="10.85546875" style="530" customWidth="1"/>
    <col min="8701" max="8701" width="12.5703125" style="530" customWidth="1"/>
    <col min="8702" max="8702" width="12.42578125" style="530" bestFit="1" customWidth="1"/>
    <col min="8703" max="8703" width="19.85546875" style="530" bestFit="1" customWidth="1"/>
    <col min="8704" max="8704" width="9.140625" style="530"/>
    <col min="8705" max="8705" width="10.85546875" style="530" bestFit="1" customWidth="1"/>
    <col min="8706" max="8952" width="9.140625" style="530"/>
    <col min="8953" max="8953" width="5" style="530" customWidth="1"/>
    <col min="8954" max="8954" width="14.28515625" style="530" customWidth="1"/>
    <col min="8955" max="8955" width="20" style="530" customWidth="1"/>
    <col min="8956" max="8956" width="10.85546875" style="530" customWidth="1"/>
    <col min="8957" max="8957" width="12.5703125" style="530" customWidth="1"/>
    <col min="8958" max="8958" width="12.42578125" style="530" bestFit="1" customWidth="1"/>
    <col min="8959" max="8959" width="19.85546875" style="530" bestFit="1" customWidth="1"/>
    <col min="8960" max="8960" width="9.140625" style="530"/>
    <col min="8961" max="8961" width="10.85546875" style="530" bestFit="1" customWidth="1"/>
    <col min="8962" max="9208" width="9.140625" style="530"/>
    <col min="9209" max="9209" width="5" style="530" customWidth="1"/>
    <col min="9210" max="9210" width="14.28515625" style="530" customWidth="1"/>
    <col min="9211" max="9211" width="20" style="530" customWidth="1"/>
    <col min="9212" max="9212" width="10.85546875" style="530" customWidth="1"/>
    <col min="9213" max="9213" width="12.5703125" style="530" customWidth="1"/>
    <col min="9214" max="9214" width="12.42578125" style="530" bestFit="1" customWidth="1"/>
    <col min="9215" max="9215" width="19.85546875" style="530" bestFit="1" customWidth="1"/>
    <col min="9216" max="9216" width="9.140625" style="530"/>
    <col min="9217" max="9217" width="10.85546875" style="530" bestFit="1" customWidth="1"/>
    <col min="9218" max="9464" width="9.140625" style="530"/>
    <col min="9465" max="9465" width="5" style="530" customWidth="1"/>
    <col min="9466" max="9466" width="14.28515625" style="530" customWidth="1"/>
    <col min="9467" max="9467" width="20" style="530" customWidth="1"/>
    <col min="9468" max="9468" width="10.85546875" style="530" customWidth="1"/>
    <col min="9469" max="9469" width="12.5703125" style="530" customWidth="1"/>
    <col min="9470" max="9470" width="12.42578125" style="530" bestFit="1" customWidth="1"/>
    <col min="9471" max="9471" width="19.85546875" style="530" bestFit="1" customWidth="1"/>
    <col min="9472" max="9472" width="9.140625" style="530"/>
    <col min="9473" max="9473" width="10.85546875" style="530" bestFit="1" customWidth="1"/>
    <col min="9474" max="9720" width="9.140625" style="530"/>
    <col min="9721" max="9721" width="5" style="530" customWidth="1"/>
    <col min="9722" max="9722" width="14.28515625" style="530" customWidth="1"/>
    <col min="9723" max="9723" width="20" style="530" customWidth="1"/>
    <col min="9724" max="9724" width="10.85546875" style="530" customWidth="1"/>
    <col min="9725" max="9725" width="12.5703125" style="530" customWidth="1"/>
    <col min="9726" max="9726" width="12.42578125" style="530" bestFit="1" customWidth="1"/>
    <col min="9727" max="9727" width="19.85546875" style="530" bestFit="1" customWidth="1"/>
    <col min="9728" max="9728" width="9.140625" style="530"/>
    <col min="9729" max="9729" width="10.85546875" style="530" bestFit="1" customWidth="1"/>
    <col min="9730" max="9976" width="9.140625" style="530"/>
    <col min="9977" max="9977" width="5" style="530" customWidth="1"/>
    <col min="9978" max="9978" width="14.28515625" style="530" customWidth="1"/>
    <col min="9979" max="9979" width="20" style="530" customWidth="1"/>
    <col min="9980" max="9980" width="10.85546875" style="530" customWidth="1"/>
    <col min="9981" max="9981" width="12.5703125" style="530" customWidth="1"/>
    <col min="9982" max="9982" width="12.42578125" style="530" bestFit="1" customWidth="1"/>
    <col min="9983" max="9983" width="19.85546875" style="530" bestFit="1" customWidth="1"/>
    <col min="9984" max="9984" width="9.140625" style="530"/>
    <col min="9985" max="9985" width="10.85546875" style="530" bestFit="1" customWidth="1"/>
    <col min="9986" max="10232" width="9.140625" style="530"/>
    <col min="10233" max="10233" width="5" style="530" customWidth="1"/>
    <col min="10234" max="10234" width="14.28515625" style="530" customWidth="1"/>
    <col min="10235" max="10235" width="20" style="530" customWidth="1"/>
    <col min="10236" max="10236" width="10.85546875" style="530" customWidth="1"/>
    <col min="10237" max="10237" width="12.5703125" style="530" customWidth="1"/>
    <col min="10238" max="10238" width="12.42578125" style="530" bestFit="1" customWidth="1"/>
    <col min="10239" max="10239" width="19.85546875" style="530" bestFit="1" customWidth="1"/>
    <col min="10240" max="10240" width="9.140625" style="530"/>
    <col min="10241" max="10241" width="10.85546875" style="530" bestFit="1" customWidth="1"/>
    <col min="10242" max="10488" width="9.140625" style="530"/>
    <col min="10489" max="10489" width="5" style="530" customWidth="1"/>
    <col min="10490" max="10490" width="14.28515625" style="530" customWidth="1"/>
    <col min="10491" max="10491" width="20" style="530" customWidth="1"/>
    <col min="10492" max="10492" width="10.85546875" style="530" customWidth="1"/>
    <col min="10493" max="10493" width="12.5703125" style="530" customWidth="1"/>
    <col min="10494" max="10494" width="12.42578125" style="530" bestFit="1" customWidth="1"/>
    <col min="10495" max="10495" width="19.85546875" style="530" bestFit="1" customWidth="1"/>
    <col min="10496" max="10496" width="9.140625" style="530"/>
    <col min="10497" max="10497" width="10.85546875" style="530" bestFit="1" customWidth="1"/>
    <col min="10498" max="10744" width="9.140625" style="530"/>
    <col min="10745" max="10745" width="5" style="530" customWidth="1"/>
    <col min="10746" max="10746" width="14.28515625" style="530" customWidth="1"/>
    <col min="10747" max="10747" width="20" style="530" customWidth="1"/>
    <col min="10748" max="10748" width="10.85546875" style="530" customWidth="1"/>
    <col min="10749" max="10749" width="12.5703125" style="530" customWidth="1"/>
    <col min="10750" max="10750" width="12.42578125" style="530" bestFit="1" customWidth="1"/>
    <col min="10751" max="10751" width="19.85546875" style="530" bestFit="1" customWidth="1"/>
    <col min="10752" max="10752" width="9.140625" style="530"/>
    <col min="10753" max="10753" width="10.85546875" style="530" bestFit="1" customWidth="1"/>
    <col min="10754" max="11000" width="9.140625" style="530"/>
    <col min="11001" max="11001" width="5" style="530" customWidth="1"/>
    <col min="11002" max="11002" width="14.28515625" style="530" customWidth="1"/>
    <col min="11003" max="11003" width="20" style="530" customWidth="1"/>
    <col min="11004" max="11004" width="10.85546875" style="530" customWidth="1"/>
    <col min="11005" max="11005" width="12.5703125" style="530" customWidth="1"/>
    <col min="11006" max="11006" width="12.42578125" style="530" bestFit="1" customWidth="1"/>
    <col min="11007" max="11007" width="19.85546875" style="530" bestFit="1" customWidth="1"/>
    <col min="11008" max="11008" width="9.140625" style="530"/>
    <col min="11009" max="11009" width="10.85546875" style="530" bestFit="1" customWidth="1"/>
    <col min="11010" max="11256" width="9.140625" style="530"/>
    <col min="11257" max="11257" width="5" style="530" customWidth="1"/>
    <col min="11258" max="11258" width="14.28515625" style="530" customWidth="1"/>
    <col min="11259" max="11259" width="20" style="530" customWidth="1"/>
    <col min="11260" max="11260" width="10.85546875" style="530" customWidth="1"/>
    <col min="11261" max="11261" width="12.5703125" style="530" customWidth="1"/>
    <col min="11262" max="11262" width="12.42578125" style="530" bestFit="1" customWidth="1"/>
    <col min="11263" max="11263" width="19.85546875" style="530" bestFit="1" customWidth="1"/>
    <col min="11264" max="11264" width="9.140625" style="530"/>
    <col min="11265" max="11265" width="10.85546875" style="530" bestFit="1" customWidth="1"/>
    <col min="11266" max="11512" width="9.140625" style="530"/>
    <col min="11513" max="11513" width="5" style="530" customWidth="1"/>
    <col min="11514" max="11514" width="14.28515625" style="530" customWidth="1"/>
    <col min="11515" max="11515" width="20" style="530" customWidth="1"/>
    <col min="11516" max="11516" width="10.85546875" style="530" customWidth="1"/>
    <col min="11517" max="11517" width="12.5703125" style="530" customWidth="1"/>
    <col min="11518" max="11518" width="12.42578125" style="530" bestFit="1" customWidth="1"/>
    <col min="11519" max="11519" width="19.85546875" style="530" bestFit="1" customWidth="1"/>
    <col min="11520" max="11520" width="9.140625" style="530"/>
    <col min="11521" max="11521" width="10.85546875" style="530" bestFit="1" customWidth="1"/>
    <col min="11522" max="11768" width="9.140625" style="530"/>
    <col min="11769" max="11769" width="5" style="530" customWidth="1"/>
    <col min="11770" max="11770" width="14.28515625" style="530" customWidth="1"/>
    <col min="11771" max="11771" width="20" style="530" customWidth="1"/>
    <col min="11772" max="11772" width="10.85546875" style="530" customWidth="1"/>
    <col min="11773" max="11773" width="12.5703125" style="530" customWidth="1"/>
    <col min="11774" max="11774" width="12.42578125" style="530" bestFit="1" customWidth="1"/>
    <col min="11775" max="11775" width="19.85546875" style="530" bestFit="1" customWidth="1"/>
    <col min="11776" max="11776" width="9.140625" style="530"/>
    <col min="11777" max="11777" width="10.85546875" style="530" bestFit="1" customWidth="1"/>
    <col min="11778" max="12024" width="9.140625" style="530"/>
    <col min="12025" max="12025" width="5" style="530" customWidth="1"/>
    <col min="12026" max="12026" width="14.28515625" style="530" customWidth="1"/>
    <col min="12027" max="12027" width="20" style="530" customWidth="1"/>
    <col min="12028" max="12028" width="10.85546875" style="530" customWidth="1"/>
    <col min="12029" max="12029" width="12.5703125" style="530" customWidth="1"/>
    <col min="12030" max="12030" width="12.42578125" style="530" bestFit="1" customWidth="1"/>
    <col min="12031" max="12031" width="19.85546875" style="530" bestFit="1" customWidth="1"/>
    <col min="12032" max="12032" width="9.140625" style="530"/>
    <col min="12033" max="12033" width="10.85546875" style="530" bestFit="1" customWidth="1"/>
    <col min="12034" max="12280" width="9.140625" style="530"/>
    <col min="12281" max="12281" width="5" style="530" customWidth="1"/>
    <col min="12282" max="12282" width="14.28515625" style="530" customWidth="1"/>
    <col min="12283" max="12283" width="20" style="530" customWidth="1"/>
    <col min="12284" max="12284" width="10.85546875" style="530" customWidth="1"/>
    <col min="12285" max="12285" width="12.5703125" style="530" customWidth="1"/>
    <col min="12286" max="12286" width="12.42578125" style="530" bestFit="1" customWidth="1"/>
    <col min="12287" max="12287" width="19.85546875" style="530" bestFit="1" customWidth="1"/>
    <col min="12288" max="12288" width="9.140625" style="530"/>
    <col min="12289" max="12289" width="10.85546875" style="530" bestFit="1" customWidth="1"/>
    <col min="12290" max="12536" width="9.140625" style="530"/>
    <col min="12537" max="12537" width="5" style="530" customWidth="1"/>
    <col min="12538" max="12538" width="14.28515625" style="530" customWidth="1"/>
    <col min="12539" max="12539" width="20" style="530" customWidth="1"/>
    <col min="12540" max="12540" width="10.85546875" style="530" customWidth="1"/>
    <col min="12541" max="12541" width="12.5703125" style="530" customWidth="1"/>
    <col min="12542" max="12542" width="12.42578125" style="530" bestFit="1" customWidth="1"/>
    <col min="12543" max="12543" width="19.85546875" style="530" bestFit="1" customWidth="1"/>
    <col min="12544" max="12544" width="9.140625" style="530"/>
    <col min="12545" max="12545" width="10.85546875" style="530" bestFit="1" customWidth="1"/>
    <col min="12546" max="12792" width="9.140625" style="530"/>
    <col min="12793" max="12793" width="5" style="530" customWidth="1"/>
    <col min="12794" max="12794" width="14.28515625" style="530" customWidth="1"/>
    <col min="12795" max="12795" width="20" style="530" customWidth="1"/>
    <col min="12796" max="12796" width="10.85546875" style="530" customWidth="1"/>
    <col min="12797" max="12797" width="12.5703125" style="530" customWidth="1"/>
    <col min="12798" max="12798" width="12.42578125" style="530" bestFit="1" customWidth="1"/>
    <col min="12799" max="12799" width="19.85546875" style="530" bestFit="1" customWidth="1"/>
    <col min="12800" max="12800" width="9.140625" style="530"/>
    <col min="12801" max="12801" width="10.85546875" style="530" bestFit="1" customWidth="1"/>
    <col min="12802" max="13048" width="9.140625" style="530"/>
    <col min="13049" max="13049" width="5" style="530" customWidth="1"/>
    <col min="13050" max="13050" width="14.28515625" style="530" customWidth="1"/>
    <col min="13051" max="13051" width="20" style="530" customWidth="1"/>
    <col min="13052" max="13052" width="10.85546875" style="530" customWidth="1"/>
    <col min="13053" max="13053" width="12.5703125" style="530" customWidth="1"/>
    <col min="13054" max="13054" width="12.42578125" style="530" bestFit="1" customWidth="1"/>
    <col min="13055" max="13055" width="19.85546875" style="530" bestFit="1" customWidth="1"/>
    <col min="13056" max="13056" width="9.140625" style="530"/>
    <col min="13057" max="13057" width="10.85546875" style="530" bestFit="1" customWidth="1"/>
    <col min="13058" max="13304" width="9.140625" style="530"/>
    <col min="13305" max="13305" width="5" style="530" customWidth="1"/>
    <col min="13306" max="13306" width="14.28515625" style="530" customWidth="1"/>
    <col min="13307" max="13307" width="20" style="530" customWidth="1"/>
    <col min="13308" max="13308" width="10.85546875" style="530" customWidth="1"/>
    <col min="13309" max="13309" width="12.5703125" style="530" customWidth="1"/>
    <col min="13310" max="13310" width="12.42578125" style="530" bestFit="1" customWidth="1"/>
    <col min="13311" max="13311" width="19.85546875" style="530" bestFit="1" customWidth="1"/>
    <col min="13312" max="13312" width="9.140625" style="530"/>
    <col min="13313" max="13313" width="10.85546875" style="530" bestFit="1" customWidth="1"/>
    <col min="13314" max="13560" width="9.140625" style="530"/>
    <col min="13561" max="13561" width="5" style="530" customWidth="1"/>
    <col min="13562" max="13562" width="14.28515625" style="530" customWidth="1"/>
    <col min="13563" max="13563" width="20" style="530" customWidth="1"/>
    <col min="13564" max="13564" width="10.85546875" style="530" customWidth="1"/>
    <col min="13565" max="13565" width="12.5703125" style="530" customWidth="1"/>
    <col min="13566" max="13566" width="12.42578125" style="530" bestFit="1" customWidth="1"/>
    <col min="13567" max="13567" width="19.85546875" style="530" bestFit="1" customWidth="1"/>
    <col min="13568" max="13568" width="9.140625" style="530"/>
    <col min="13569" max="13569" width="10.85546875" style="530" bestFit="1" customWidth="1"/>
    <col min="13570" max="13816" width="9.140625" style="530"/>
    <col min="13817" max="13817" width="5" style="530" customWidth="1"/>
    <col min="13818" max="13818" width="14.28515625" style="530" customWidth="1"/>
    <col min="13819" max="13819" width="20" style="530" customWidth="1"/>
    <col min="13820" max="13820" width="10.85546875" style="530" customWidth="1"/>
    <col min="13821" max="13821" width="12.5703125" style="530" customWidth="1"/>
    <col min="13822" max="13822" width="12.42578125" style="530" bestFit="1" customWidth="1"/>
    <col min="13823" max="13823" width="19.85546875" style="530" bestFit="1" customWidth="1"/>
    <col min="13824" max="13824" width="9.140625" style="530"/>
    <col min="13825" max="13825" width="10.85546875" style="530" bestFit="1" customWidth="1"/>
    <col min="13826" max="14072" width="9.140625" style="530"/>
    <col min="14073" max="14073" width="5" style="530" customWidth="1"/>
    <col min="14074" max="14074" width="14.28515625" style="530" customWidth="1"/>
    <col min="14075" max="14075" width="20" style="530" customWidth="1"/>
    <col min="14076" max="14076" width="10.85546875" style="530" customWidth="1"/>
    <col min="14077" max="14077" width="12.5703125" style="530" customWidth="1"/>
    <col min="14078" max="14078" width="12.42578125" style="530" bestFit="1" customWidth="1"/>
    <col min="14079" max="14079" width="19.85546875" style="530" bestFit="1" customWidth="1"/>
    <col min="14080" max="14080" width="9.140625" style="530"/>
    <col min="14081" max="14081" width="10.85546875" style="530" bestFit="1" customWidth="1"/>
    <col min="14082" max="14328" width="9.140625" style="530"/>
    <col min="14329" max="14329" width="5" style="530" customWidth="1"/>
    <col min="14330" max="14330" width="14.28515625" style="530" customWidth="1"/>
    <col min="14331" max="14331" width="20" style="530" customWidth="1"/>
    <col min="14332" max="14332" width="10.85546875" style="530" customWidth="1"/>
    <col min="14333" max="14333" width="12.5703125" style="530" customWidth="1"/>
    <col min="14334" max="14334" width="12.42578125" style="530" bestFit="1" customWidth="1"/>
    <col min="14335" max="14335" width="19.85546875" style="530" bestFit="1" customWidth="1"/>
    <col min="14336" max="14336" width="9.140625" style="530"/>
    <col min="14337" max="14337" width="10.85546875" style="530" bestFit="1" customWidth="1"/>
    <col min="14338" max="14584" width="9.140625" style="530"/>
    <col min="14585" max="14585" width="5" style="530" customWidth="1"/>
    <col min="14586" max="14586" width="14.28515625" style="530" customWidth="1"/>
    <col min="14587" max="14587" width="20" style="530" customWidth="1"/>
    <col min="14588" max="14588" width="10.85546875" style="530" customWidth="1"/>
    <col min="14589" max="14589" width="12.5703125" style="530" customWidth="1"/>
    <col min="14590" max="14590" width="12.42578125" style="530" bestFit="1" customWidth="1"/>
    <col min="14591" max="14591" width="19.85546875" style="530" bestFit="1" customWidth="1"/>
    <col min="14592" max="14592" width="9.140625" style="530"/>
    <col min="14593" max="14593" width="10.85546875" style="530" bestFit="1" customWidth="1"/>
    <col min="14594" max="14840" width="9.140625" style="530"/>
    <col min="14841" max="14841" width="5" style="530" customWidth="1"/>
    <col min="14842" max="14842" width="14.28515625" style="530" customWidth="1"/>
    <col min="14843" max="14843" width="20" style="530" customWidth="1"/>
    <col min="14844" max="14844" width="10.85546875" style="530" customWidth="1"/>
    <col min="14845" max="14845" width="12.5703125" style="530" customWidth="1"/>
    <col min="14846" max="14846" width="12.42578125" style="530" bestFit="1" customWidth="1"/>
    <col min="14847" max="14847" width="19.85546875" style="530" bestFit="1" customWidth="1"/>
    <col min="14848" max="14848" width="9.140625" style="530"/>
    <col min="14849" max="14849" width="10.85546875" style="530" bestFit="1" customWidth="1"/>
    <col min="14850" max="15096" width="9.140625" style="530"/>
    <col min="15097" max="15097" width="5" style="530" customWidth="1"/>
    <col min="15098" max="15098" width="14.28515625" style="530" customWidth="1"/>
    <col min="15099" max="15099" width="20" style="530" customWidth="1"/>
    <col min="15100" max="15100" width="10.85546875" style="530" customWidth="1"/>
    <col min="15101" max="15101" width="12.5703125" style="530" customWidth="1"/>
    <col min="15102" max="15102" width="12.42578125" style="530" bestFit="1" customWidth="1"/>
    <col min="15103" max="15103" width="19.85546875" style="530" bestFit="1" customWidth="1"/>
    <col min="15104" max="15104" width="9.140625" style="530"/>
    <col min="15105" max="15105" width="10.85546875" style="530" bestFit="1" customWidth="1"/>
    <col min="15106" max="15352" width="9.140625" style="530"/>
    <col min="15353" max="15353" width="5" style="530" customWidth="1"/>
    <col min="15354" max="15354" width="14.28515625" style="530" customWidth="1"/>
    <col min="15355" max="15355" width="20" style="530" customWidth="1"/>
    <col min="15356" max="15356" width="10.85546875" style="530" customWidth="1"/>
    <col min="15357" max="15357" width="12.5703125" style="530" customWidth="1"/>
    <col min="15358" max="15358" width="12.42578125" style="530" bestFit="1" customWidth="1"/>
    <col min="15359" max="15359" width="19.85546875" style="530" bestFit="1" customWidth="1"/>
    <col min="15360" max="15360" width="9.140625" style="530"/>
    <col min="15361" max="15361" width="10.85546875" style="530" bestFit="1" customWidth="1"/>
    <col min="15362" max="15608" width="9.140625" style="530"/>
    <col min="15609" max="15609" width="5" style="530" customWidth="1"/>
    <col min="15610" max="15610" width="14.28515625" style="530" customWidth="1"/>
    <col min="15611" max="15611" width="20" style="530" customWidth="1"/>
    <col min="15612" max="15612" width="10.85546875" style="530" customWidth="1"/>
    <col min="15613" max="15613" width="12.5703125" style="530" customWidth="1"/>
    <col min="15614" max="15614" width="12.42578125" style="530" bestFit="1" customWidth="1"/>
    <col min="15615" max="15615" width="19.85546875" style="530" bestFit="1" customWidth="1"/>
    <col min="15616" max="15616" width="9.140625" style="530"/>
    <col min="15617" max="15617" width="10.85546875" style="530" bestFit="1" customWidth="1"/>
    <col min="15618" max="15864" width="9.140625" style="530"/>
    <col min="15865" max="15865" width="5" style="530" customWidth="1"/>
    <col min="15866" max="15866" width="14.28515625" style="530" customWidth="1"/>
    <col min="15867" max="15867" width="20" style="530" customWidth="1"/>
    <col min="15868" max="15868" width="10.85546875" style="530" customWidth="1"/>
    <col min="15869" max="15869" width="12.5703125" style="530" customWidth="1"/>
    <col min="15870" max="15870" width="12.42578125" style="530" bestFit="1" customWidth="1"/>
    <col min="15871" max="15871" width="19.85546875" style="530" bestFit="1" customWidth="1"/>
    <col min="15872" max="15872" width="9.140625" style="530"/>
    <col min="15873" max="15873" width="10.85546875" style="530" bestFit="1" customWidth="1"/>
    <col min="15874" max="16120" width="9.140625" style="530"/>
    <col min="16121" max="16121" width="5" style="530" customWidth="1"/>
    <col min="16122" max="16122" width="14.28515625" style="530" customWidth="1"/>
    <col min="16123" max="16123" width="20" style="530" customWidth="1"/>
    <col min="16124" max="16124" width="10.85546875" style="530" customWidth="1"/>
    <col min="16125" max="16125" width="12.5703125" style="530" customWidth="1"/>
    <col min="16126" max="16126" width="12.42578125" style="530" bestFit="1" customWidth="1"/>
    <col min="16127" max="16127" width="19.85546875" style="530" bestFit="1" customWidth="1"/>
    <col min="16128" max="16128" width="9.140625" style="530"/>
    <col min="16129" max="16129" width="10.85546875" style="530" bestFit="1" customWidth="1"/>
    <col min="16130" max="16384" width="9.140625" style="530"/>
  </cols>
  <sheetData>
    <row r="1" spans="2:8" ht="29.25" customHeight="1" x14ac:dyDescent="0.25">
      <c r="B1" s="567" t="s">
        <v>781</v>
      </c>
      <c r="C1" s="567" t="s">
        <v>782</v>
      </c>
      <c r="D1" s="1037" t="s">
        <v>783</v>
      </c>
      <c r="E1" s="1038"/>
      <c r="F1" s="1038"/>
      <c r="G1" s="1038"/>
      <c r="H1" s="1039"/>
    </row>
    <row r="2" spans="2:8" ht="37.5" customHeight="1" thickBot="1" x14ac:dyDescent="0.3">
      <c r="B2" s="568" t="s">
        <v>784</v>
      </c>
      <c r="C2" s="569" t="s">
        <v>785</v>
      </c>
      <c r="D2" s="570">
        <v>0.8</v>
      </c>
      <c r="E2" s="571">
        <v>0.6</v>
      </c>
      <c r="F2" s="572">
        <v>0.5</v>
      </c>
      <c r="G2" s="573">
        <v>0.4</v>
      </c>
      <c r="H2" s="574">
        <v>0.2</v>
      </c>
    </row>
    <row r="3" spans="2:8" x14ac:dyDescent="0.25">
      <c r="B3" s="575">
        <v>1</v>
      </c>
      <c r="C3" s="576">
        <v>35</v>
      </c>
      <c r="D3" s="577">
        <f>C3*D2</f>
        <v>28</v>
      </c>
      <c r="E3" s="578">
        <f>C3*E2</f>
        <v>21</v>
      </c>
      <c r="F3" s="579">
        <f>C3*F2</f>
        <v>17.5</v>
      </c>
      <c r="G3" s="580">
        <f>C3*G2</f>
        <v>14</v>
      </c>
      <c r="H3" s="581">
        <f>C3*H2</f>
        <v>7</v>
      </c>
    </row>
    <row r="4" spans="2:8" x14ac:dyDescent="0.25">
      <c r="B4" s="582">
        <f>B3+1</f>
        <v>2</v>
      </c>
      <c r="C4" s="583">
        <f>C3+35</f>
        <v>70</v>
      </c>
      <c r="D4" s="584">
        <f>D3*2</f>
        <v>56</v>
      </c>
      <c r="E4" s="585">
        <f t="shared" ref="E4:H4" si="0">E3*2</f>
        <v>42</v>
      </c>
      <c r="F4" s="586">
        <f t="shared" si="0"/>
        <v>35</v>
      </c>
      <c r="G4" s="587">
        <f t="shared" si="0"/>
        <v>28</v>
      </c>
      <c r="H4" s="588">
        <f t="shared" si="0"/>
        <v>14</v>
      </c>
    </row>
    <row r="5" spans="2:8" x14ac:dyDescent="0.25">
      <c r="B5" s="582">
        <f t="shared" ref="B5:B54" si="1">B4+1</f>
        <v>3</v>
      </c>
      <c r="C5" s="583">
        <f t="shared" ref="C5:C54" si="2">C4+35</f>
        <v>105</v>
      </c>
      <c r="D5" s="584">
        <v>84</v>
      </c>
      <c r="E5" s="585">
        <v>63</v>
      </c>
      <c r="F5" s="586">
        <v>52.5</v>
      </c>
      <c r="G5" s="587">
        <v>42</v>
      </c>
      <c r="H5" s="588">
        <v>21</v>
      </c>
    </row>
    <row r="6" spans="2:8" x14ac:dyDescent="0.25">
      <c r="B6" s="582">
        <f t="shared" si="1"/>
        <v>4</v>
      </c>
      <c r="C6" s="583">
        <f t="shared" si="2"/>
        <v>140</v>
      </c>
      <c r="D6" s="584">
        <v>112</v>
      </c>
      <c r="E6" s="585">
        <v>84</v>
      </c>
      <c r="F6" s="586">
        <v>70</v>
      </c>
      <c r="G6" s="587">
        <v>56</v>
      </c>
      <c r="H6" s="588">
        <v>28</v>
      </c>
    </row>
    <row r="7" spans="2:8" x14ac:dyDescent="0.25">
      <c r="B7" s="582">
        <f t="shared" si="1"/>
        <v>5</v>
      </c>
      <c r="C7" s="583">
        <f t="shared" si="2"/>
        <v>175</v>
      </c>
      <c r="D7" s="584">
        <v>140</v>
      </c>
      <c r="E7" s="585">
        <v>105</v>
      </c>
      <c r="F7" s="586">
        <v>87.5</v>
      </c>
      <c r="G7" s="587">
        <v>70</v>
      </c>
      <c r="H7" s="588">
        <v>35</v>
      </c>
    </row>
    <row r="8" spans="2:8" x14ac:dyDescent="0.25">
      <c r="B8" s="582">
        <f t="shared" si="1"/>
        <v>6</v>
      </c>
      <c r="C8" s="583">
        <f t="shared" si="2"/>
        <v>210</v>
      </c>
      <c r="D8" s="584">
        <v>168</v>
      </c>
      <c r="E8" s="585">
        <v>126</v>
      </c>
      <c r="F8" s="586">
        <v>105</v>
      </c>
      <c r="G8" s="587">
        <v>84</v>
      </c>
      <c r="H8" s="588">
        <v>42</v>
      </c>
    </row>
    <row r="9" spans="2:8" x14ac:dyDescent="0.25">
      <c r="B9" s="582">
        <f t="shared" si="1"/>
        <v>7</v>
      </c>
      <c r="C9" s="583">
        <f t="shared" si="2"/>
        <v>245</v>
      </c>
      <c r="D9" s="584">
        <v>196</v>
      </c>
      <c r="E9" s="585">
        <v>147</v>
      </c>
      <c r="F9" s="586">
        <v>122.5</v>
      </c>
      <c r="G9" s="587">
        <v>98</v>
      </c>
      <c r="H9" s="588">
        <v>49</v>
      </c>
    </row>
    <row r="10" spans="2:8" x14ac:dyDescent="0.25">
      <c r="B10" s="582">
        <f t="shared" si="1"/>
        <v>8</v>
      </c>
      <c r="C10" s="583">
        <f t="shared" si="2"/>
        <v>280</v>
      </c>
      <c r="D10" s="584">
        <v>224</v>
      </c>
      <c r="E10" s="585">
        <v>168</v>
      </c>
      <c r="F10" s="586">
        <v>140</v>
      </c>
      <c r="G10" s="587">
        <v>112</v>
      </c>
      <c r="H10" s="588">
        <v>56</v>
      </c>
    </row>
    <row r="11" spans="2:8" x14ac:dyDescent="0.25">
      <c r="B11" s="582">
        <f t="shared" si="1"/>
        <v>9</v>
      </c>
      <c r="C11" s="583">
        <f t="shared" si="2"/>
        <v>315</v>
      </c>
      <c r="D11" s="584">
        <v>252</v>
      </c>
      <c r="E11" s="585">
        <v>189</v>
      </c>
      <c r="F11" s="586">
        <v>157.5</v>
      </c>
      <c r="G11" s="587">
        <v>126</v>
      </c>
      <c r="H11" s="588">
        <v>63</v>
      </c>
    </row>
    <row r="12" spans="2:8" x14ac:dyDescent="0.25">
      <c r="B12" s="582">
        <f t="shared" si="1"/>
        <v>10</v>
      </c>
      <c r="C12" s="583">
        <f t="shared" si="2"/>
        <v>350</v>
      </c>
      <c r="D12" s="584">
        <v>280</v>
      </c>
      <c r="E12" s="585">
        <v>210</v>
      </c>
      <c r="F12" s="586">
        <v>175</v>
      </c>
      <c r="G12" s="587">
        <v>140</v>
      </c>
      <c r="H12" s="588">
        <v>70</v>
      </c>
    </row>
    <row r="13" spans="2:8" s="550" customFormat="1" x14ac:dyDescent="0.25">
      <c r="B13" s="582">
        <f t="shared" si="1"/>
        <v>11</v>
      </c>
      <c r="C13" s="583">
        <f t="shared" si="2"/>
        <v>385</v>
      </c>
      <c r="D13" s="584">
        <v>308</v>
      </c>
      <c r="E13" s="585">
        <v>231</v>
      </c>
      <c r="F13" s="586">
        <v>192.5</v>
      </c>
      <c r="G13" s="587">
        <v>154</v>
      </c>
      <c r="H13" s="588">
        <v>77</v>
      </c>
    </row>
    <row r="14" spans="2:8" s="550" customFormat="1" x14ac:dyDescent="0.25">
      <c r="B14" s="582">
        <f t="shared" si="1"/>
        <v>12</v>
      </c>
      <c r="C14" s="583">
        <f t="shared" si="2"/>
        <v>420</v>
      </c>
      <c r="D14" s="584">
        <v>336</v>
      </c>
      <c r="E14" s="585">
        <v>252</v>
      </c>
      <c r="F14" s="586">
        <v>210</v>
      </c>
      <c r="G14" s="587">
        <v>168</v>
      </c>
      <c r="H14" s="588">
        <v>84</v>
      </c>
    </row>
    <row r="15" spans="2:8" s="550" customFormat="1" x14ac:dyDescent="0.25">
      <c r="B15" s="582">
        <f t="shared" si="1"/>
        <v>13</v>
      </c>
      <c r="C15" s="583">
        <f t="shared" si="2"/>
        <v>455</v>
      </c>
      <c r="D15" s="584">
        <v>364</v>
      </c>
      <c r="E15" s="585">
        <v>273</v>
      </c>
      <c r="F15" s="586">
        <v>227.5</v>
      </c>
      <c r="G15" s="587">
        <v>182</v>
      </c>
      <c r="H15" s="588">
        <v>91</v>
      </c>
    </row>
    <row r="16" spans="2:8" s="550" customFormat="1" x14ac:dyDescent="0.25">
      <c r="B16" s="582">
        <f t="shared" si="1"/>
        <v>14</v>
      </c>
      <c r="C16" s="583">
        <f t="shared" si="2"/>
        <v>490</v>
      </c>
      <c r="D16" s="584">
        <v>392</v>
      </c>
      <c r="E16" s="585">
        <v>294</v>
      </c>
      <c r="F16" s="586">
        <v>245</v>
      </c>
      <c r="G16" s="587">
        <v>196</v>
      </c>
      <c r="H16" s="588">
        <v>98</v>
      </c>
    </row>
    <row r="17" spans="2:8" x14ac:dyDescent="0.25">
      <c r="B17" s="582">
        <f t="shared" si="1"/>
        <v>15</v>
      </c>
      <c r="C17" s="583">
        <f t="shared" si="2"/>
        <v>525</v>
      </c>
      <c r="D17" s="584">
        <v>420</v>
      </c>
      <c r="E17" s="585">
        <v>315</v>
      </c>
      <c r="F17" s="586">
        <v>262.5</v>
      </c>
      <c r="G17" s="587">
        <v>210</v>
      </c>
      <c r="H17" s="588">
        <v>105</v>
      </c>
    </row>
    <row r="18" spans="2:8" x14ac:dyDescent="0.25">
      <c r="B18" s="582">
        <f t="shared" si="1"/>
        <v>16</v>
      </c>
      <c r="C18" s="583">
        <f t="shared" si="2"/>
        <v>560</v>
      </c>
      <c r="D18" s="584">
        <v>448</v>
      </c>
      <c r="E18" s="585">
        <v>336</v>
      </c>
      <c r="F18" s="586">
        <v>280</v>
      </c>
      <c r="G18" s="587">
        <v>224</v>
      </c>
      <c r="H18" s="588">
        <v>112</v>
      </c>
    </row>
    <row r="19" spans="2:8" x14ac:dyDescent="0.25">
      <c r="B19" s="582">
        <f t="shared" si="1"/>
        <v>17</v>
      </c>
      <c r="C19" s="583">
        <f t="shared" si="2"/>
        <v>595</v>
      </c>
      <c r="D19" s="584">
        <v>476</v>
      </c>
      <c r="E19" s="585">
        <v>357</v>
      </c>
      <c r="F19" s="586">
        <v>297.5</v>
      </c>
      <c r="G19" s="587">
        <v>238</v>
      </c>
      <c r="H19" s="588">
        <v>119</v>
      </c>
    </row>
    <row r="20" spans="2:8" x14ac:dyDescent="0.25">
      <c r="B20" s="582">
        <f t="shared" si="1"/>
        <v>18</v>
      </c>
      <c r="C20" s="583">
        <f t="shared" si="2"/>
        <v>630</v>
      </c>
      <c r="D20" s="584">
        <v>504</v>
      </c>
      <c r="E20" s="585">
        <v>378</v>
      </c>
      <c r="F20" s="586">
        <v>315</v>
      </c>
      <c r="G20" s="587">
        <v>252</v>
      </c>
      <c r="H20" s="588">
        <v>126</v>
      </c>
    </row>
    <row r="21" spans="2:8" x14ac:dyDescent="0.25">
      <c r="B21" s="582">
        <f t="shared" si="1"/>
        <v>19</v>
      </c>
      <c r="C21" s="583">
        <f t="shared" si="2"/>
        <v>665</v>
      </c>
      <c r="D21" s="584">
        <v>532</v>
      </c>
      <c r="E21" s="585">
        <v>399</v>
      </c>
      <c r="F21" s="586">
        <v>332.5</v>
      </c>
      <c r="G21" s="587">
        <v>266</v>
      </c>
      <c r="H21" s="588">
        <v>133</v>
      </c>
    </row>
    <row r="22" spans="2:8" x14ac:dyDescent="0.25">
      <c r="B22" s="582">
        <f t="shared" si="1"/>
        <v>20</v>
      </c>
      <c r="C22" s="583">
        <f t="shared" si="2"/>
        <v>700</v>
      </c>
      <c r="D22" s="584">
        <v>560</v>
      </c>
      <c r="E22" s="585">
        <v>420</v>
      </c>
      <c r="F22" s="586">
        <v>350</v>
      </c>
      <c r="G22" s="587">
        <v>280</v>
      </c>
      <c r="H22" s="588">
        <v>140</v>
      </c>
    </row>
    <row r="23" spans="2:8" x14ac:dyDescent="0.25">
      <c r="B23" s="582">
        <f t="shared" si="1"/>
        <v>21</v>
      </c>
      <c r="C23" s="583">
        <f t="shared" si="2"/>
        <v>735</v>
      </c>
      <c r="D23" s="584">
        <v>588</v>
      </c>
      <c r="E23" s="585">
        <v>441</v>
      </c>
      <c r="F23" s="586">
        <v>367.5</v>
      </c>
      <c r="G23" s="587">
        <v>294</v>
      </c>
      <c r="H23" s="588">
        <v>147</v>
      </c>
    </row>
    <row r="24" spans="2:8" x14ac:dyDescent="0.25">
      <c r="B24" s="582">
        <f t="shared" si="1"/>
        <v>22</v>
      </c>
      <c r="C24" s="583">
        <f t="shared" si="2"/>
        <v>770</v>
      </c>
      <c r="D24" s="584">
        <v>616</v>
      </c>
      <c r="E24" s="585">
        <v>462</v>
      </c>
      <c r="F24" s="586">
        <v>385</v>
      </c>
      <c r="G24" s="587">
        <v>308</v>
      </c>
      <c r="H24" s="588">
        <v>154</v>
      </c>
    </row>
    <row r="25" spans="2:8" x14ac:dyDescent="0.25">
      <c r="B25" s="582">
        <f t="shared" si="1"/>
        <v>23</v>
      </c>
      <c r="C25" s="583">
        <f t="shared" si="2"/>
        <v>805</v>
      </c>
      <c r="D25" s="584">
        <v>644</v>
      </c>
      <c r="E25" s="585">
        <v>483</v>
      </c>
      <c r="F25" s="586">
        <v>402.5</v>
      </c>
      <c r="G25" s="587">
        <v>322</v>
      </c>
      <c r="H25" s="588">
        <v>161</v>
      </c>
    </row>
    <row r="26" spans="2:8" x14ac:dyDescent="0.25">
      <c r="B26" s="582">
        <f t="shared" si="1"/>
        <v>24</v>
      </c>
      <c r="C26" s="583">
        <f t="shared" si="2"/>
        <v>840</v>
      </c>
      <c r="D26" s="584">
        <v>672</v>
      </c>
      <c r="E26" s="585">
        <v>504</v>
      </c>
      <c r="F26" s="586">
        <v>420</v>
      </c>
      <c r="G26" s="587">
        <v>336</v>
      </c>
      <c r="H26" s="588">
        <v>168</v>
      </c>
    </row>
    <row r="27" spans="2:8" x14ac:dyDescent="0.25">
      <c r="B27" s="582">
        <f t="shared" si="1"/>
        <v>25</v>
      </c>
      <c r="C27" s="583">
        <f t="shared" si="2"/>
        <v>875</v>
      </c>
      <c r="D27" s="584">
        <v>700</v>
      </c>
      <c r="E27" s="585">
        <v>525</v>
      </c>
      <c r="F27" s="586">
        <v>437.5</v>
      </c>
      <c r="G27" s="587">
        <v>350</v>
      </c>
      <c r="H27" s="588">
        <v>175</v>
      </c>
    </row>
    <row r="28" spans="2:8" x14ac:dyDescent="0.25">
      <c r="B28" s="582">
        <f t="shared" si="1"/>
        <v>26</v>
      </c>
      <c r="C28" s="583">
        <f t="shared" si="2"/>
        <v>910</v>
      </c>
      <c r="D28" s="584">
        <v>728</v>
      </c>
      <c r="E28" s="585">
        <v>546</v>
      </c>
      <c r="F28" s="586">
        <v>455</v>
      </c>
      <c r="G28" s="587">
        <v>364</v>
      </c>
      <c r="H28" s="588">
        <v>182</v>
      </c>
    </row>
    <row r="29" spans="2:8" x14ac:dyDescent="0.25">
      <c r="B29" s="582">
        <f t="shared" si="1"/>
        <v>27</v>
      </c>
      <c r="C29" s="583">
        <f t="shared" si="2"/>
        <v>945</v>
      </c>
      <c r="D29" s="584">
        <v>756</v>
      </c>
      <c r="E29" s="585">
        <v>567</v>
      </c>
      <c r="F29" s="586">
        <v>472.5</v>
      </c>
      <c r="G29" s="587">
        <v>378</v>
      </c>
      <c r="H29" s="588">
        <v>189</v>
      </c>
    </row>
    <row r="30" spans="2:8" x14ac:dyDescent="0.25">
      <c r="B30" s="582">
        <f t="shared" si="1"/>
        <v>28</v>
      </c>
      <c r="C30" s="583">
        <f t="shared" si="2"/>
        <v>980</v>
      </c>
      <c r="D30" s="584">
        <v>784</v>
      </c>
      <c r="E30" s="585">
        <v>588</v>
      </c>
      <c r="F30" s="586">
        <v>490</v>
      </c>
      <c r="G30" s="587">
        <v>392</v>
      </c>
      <c r="H30" s="588">
        <v>196</v>
      </c>
    </row>
    <row r="31" spans="2:8" x14ac:dyDescent="0.25">
      <c r="B31" s="582">
        <f t="shared" si="1"/>
        <v>29</v>
      </c>
      <c r="C31" s="583">
        <f t="shared" si="2"/>
        <v>1015</v>
      </c>
      <c r="D31" s="584">
        <v>812</v>
      </c>
      <c r="E31" s="585">
        <v>609</v>
      </c>
      <c r="F31" s="586">
        <v>507.5</v>
      </c>
      <c r="G31" s="587">
        <v>406</v>
      </c>
      <c r="H31" s="588">
        <v>203</v>
      </c>
    </row>
    <row r="32" spans="2:8" x14ac:dyDescent="0.25">
      <c r="B32" s="582">
        <f t="shared" si="1"/>
        <v>30</v>
      </c>
      <c r="C32" s="583">
        <f t="shared" si="2"/>
        <v>1050</v>
      </c>
      <c r="D32" s="584">
        <v>840</v>
      </c>
      <c r="E32" s="585">
        <v>630</v>
      </c>
      <c r="F32" s="586">
        <v>525</v>
      </c>
      <c r="G32" s="587">
        <v>420</v>
      </c>
      <c r="H32" s="588">
        <v>210</v>
      </c>
    </row>
    <row r="33" spans="2:8" x14ac:dyDescent="0.25">
      <c r="B33" s="582">
        <f t="shared" si="1"/>
        <v>31</v>
      </c>
      <c r="C33" s="583">
        <f t="shared" si="2"/>
        <v>1085</v>
      </c>
      <c r="D33" s="584">
        <v>868</v>
      </c>
      <c r="E33" s="585">
        <v>651</v>
      </c>
      <c r="F33" s="586">
        <v>542.5</v>
      </c>
      <c r="G33" s="587">
        <v>434</v>
      </c>
      <c r="H33" s="588">
        <v>217</v>
      </c>
    </row>
    <row r="34" spans="2:8" x14ac:dyDescent="0.25">
      <c r="B34" s="582">
        <f t="shared" si="1"/>
        <v>32</v>
      </c>
      <c r="C34" s="583">
        <f t="shared" si="2"/>
        <v>1120</v>
      </c>
      <c r="D34" s="584">
        <v>896</v>
      </c>
      <c r="E34" s="585">
        <v>672</v>
      </c>
      <c r="F34" s="586">
        <v>560</v>
      </c>
      <c r="G34" s="587">
        <v>448</v>
      </c>
      <c r="H34" s="588">
        <v>224</v>
      </c>
    </row>
    <row r="35" spans="2:8" x14ac:dyDescent="0.25">
      <c r="B35" s="582">
        <f t="shared" si="1"/>
        <v>33</v>
      </c>
      <c r="C35" s="583">
        <f t="shared" si="2"/>
        <v>1155</v>
      </c>
      <c r="D35" s="584">
        <v>924</v>
      </c>
      <c r="E35" s="585">
        <v>693</v>
      </c>
      <c r="F35" s="586">
        <v>577.5</v>
      </c>
      <c r="G35" s="587">
        <v>462</v>
      </c>
      <c r="H35" s="588">
        <v>231</v>
      </c>
    </row>
    <row r="36" spans="2:8" x14ac:dyDescent="0.25">
      <c r="B36" s="582">
        <f t="shared" si="1"/>
        <v>34</v>
      </c>
      <c r="C36" s="583">
        <f t="shared" si="2"/>
        <v>1190</v>
      </c>
      <c r="D36" s="584">
        <v>952</v>
      </c>
      <c r="E36" s="585">
        <v>714</v>
      </c>
      <c r="F36" s="586">
        <v>595</v>
      </c>
      <c r="G36" s="587">
        <v>476</v>
      </c>
      <c r="H36" s="588">
        <v>238</v>
      </c>
    </row>
    <row r="37" spans="2:8" x14ac:dyDescent="0.25">
      <c r="B37" s="582">
        <f t="shared" si="1"/>
        <v>35</v>
      </c>
      <c r="C37" s="583">
        <f t="shared" si="2"/>
        <v>1225</v>
      </c>
      <c r="D37" s="584">
        <v>980</v>
      </c>
      <c r="E37" s="585">
        <v>735</v>
      </c>
      <c r="F37" s="586">
        <v>612.5</v>
      </c>
      <c r="G37" s="587">
        <v>490</v>
      </c>
      <c r="H37" s="588">
        <v>245</v>
      </c>
    </row>
    <row r="38" spans="2:8" x14ac:dyDescent="0.25">
      <c r="B38" s="582">
        <f t="shared" si="1"/>
        <v>36</v>
      </c>
      <c r="C38" s="583">
        <f t="shared" si="2"/>
        <v>1260</v>
      </c>
      <c r="D38" s="584">
        <v>1008</v>
      </c>
      <c r="E38" s="585">
        <v>756</v>
      </c>
      <c r="F38" s="586">
        <v>630</v>
      </c>
      <c r="G38" s="587">
        <v>504</v>
      </c>
      <c r="H38" s="588">
        <v>252</v>
      </c>
    </row>
    <row r="39" spans="2:8" x14ac:dyDescent="0.25">
      <c r="B39" s="582">
        <f t="shared" si="1"/>
        <v>37</v>
      </c>
      <c r="C39" s="583">
        <f t="shared" si="2"/>
        <v>1295</v>
      </c>
      <c r="D39" s="584">
        <v>1036</v>
      </c>
      <c r="E39" s="585">
        <v>777</v>
      </c>
      <c r="F39" s="586">
        <v>647.5</v>
      </c>
      <c r="G39" s="587">
        <v>518</v>
      </c>
      <c r="H39" s="588">
        <v>259</v>
      </c>
    </row>
    <row r="40" spans="2:8" x14ac:dyDescent="0.25">
      <c r="B40" s="582">
        <f t="shared" si="1"/>
        <v>38</v>
      </c>
      <c r="C40" s="583">
        <f t="shared" si="2"/>
        <v>1330</v>
      </c>
      <c r="D40" s="584">
        <v>1064</v>
      </c>
      <c r="E40" s="585">
        <v>798</v>
      </c>
      <c r="F40" s="586">
        <v>665</v>
      </c>
      <c r="G40" s="587">
        <v>532</v>
      </c>
      <c r="H40" s="588">
        <v>266</v>
      </c>
    </row>
    <row r="41" spans="2:8" x14ac:dyDescent="0.25">
      <c r="B41" s="582">
        <f t="shared" si="1"/>
        <v>39</v>
      </c>
      <c r="C41" s="583">
        <f t="shared" si="2"/>
        <v>1365</v>
      </c>
      <c r="D41" s="584">
        <v>1092</v>
      </c>
      <c r="E41" s="585">
        <v>819</v>
      </c>
      <c r="F41" s="586">
        <v>682.5</v>
      </c>
      <c r="G41" s="587">
        <v>546</v>
      </c>
      <c r="H41" s="588">
        <v>273</v>
      </c>
    </row>
    <row r="42" spans="2:8" x14ac:dyDescent="0.25">
      <c r="B42" s="582">
        <f t="shared" si="1"/>
        <v>40</v>
      </c>
      <c r="C42" s="583">
        <f t="shared" si="2"/>
        <v>1400</v>
      </c>
      <c r="D42" s="584">
        <v>1120</v>
      </c>
      <c r="E42" s="585">
        <v>840</v>
      </c>
      <c r="F42" s="586">
        <v>700</v>
      </c>
      <c r="G42" s="587">
        <v>560</v>
      </c>
      <c r="H42" s="588">
        <v>280</v>
      </c>
    </row>
    <row r="43" spans="2:8" x14ac:dyDescent="0.25">
      <c r="B43" s="582">
        <f t="shared" si="1"/>
        <v>41</v>
      </c>
      <c r="C43" s="583">
        <f t="shared" si="2"/>
        <v>1435</v>
      </c>
      <c r="D43" s="584">
        <v>1148</v>
      </c>
      <c r="E43" s="585">
        <v>861</v>
      </c>
      <c r="F43" s="586">
        <v>717.5</v>
      </c>
      <c r="G43" s="587">
        <v>574</v>
      </c>
      <c r="H43" s="588">
        <v>287</v>
      </c>
    </row>
    <row r="44" spans="2:8" x14ac:dyDescent="0.25">
      <c r="B44" s="582">
        <f t="shared" si="1"/>
        <v>42</v>
      </c>
      <c r="C44" s="583">
        <f t="shared" si="2"/>
        <v>1470</v>
      </c>
      <c r="D44" s="584">
        <v>1176</v>
      </c>
      <c r="E44" s="585">
        <v>882</v>
      </c>
      <c r="F44" s="586">
        <v>735</v>
      </c>
      <c r="G44" s="587">
        <v>588</v>
      </c>
      <c r="H44" s="588">
        <v>294</v>
      </c>
    </row>
    <row r="45" spans="2:8" x14ac:dyDescent="0.25">
      <c r="B45" s="582">
        <f t="shared" si="1"/>
        <v>43</v>
      </c>
      <c r="C45" s="583">
        <f t="shared" si="2"/>
        <v>1505</v>
      </c>
      <c r="D45" s="584">
        <v>1204</v>
      </c>
      <c r="E45" s="585">
        <v>903</v>
      </c>
      <c r="F45" s="586">
        <v>752.5</v>
      </c>
      <c r="G45" s="587">
        <v>602</v>
      </c>
      <c r="H45" s="588">
        <v>301</v>
      </c>
    </row>
    <row r="46" spans="2:8" x14ac:dyDescent="0.25">
      <c r="B46" s="582">
        <f t="shared" si="1"/>
        <v>44</v>
      </c>
      <c r="C46" s="583">
        <f t="shared" si="2"/>
        <v>1540</v>
      </c>
      <c r="D46" s="584">
        <v>1232</v>
      </c>
      <c r="E46" s="585">
        <v>924</v>
      </c>
      <c r="F46" s="586">
        <v>770</v>
      </c>
      <c r="G46" s="587">
        <v>616</v>
      </c>
      <c r="H46" s="588">
        <v>308</v>
      </c>
    </row>
    <row r="47" spans="2:8" x14ac:dyDescent="0.25">
      <c r="B47" s="582">
        <f t="shared" si="1"/>
        <v>45</v>
      </c>
      <c r="C47" s="583">
        <f t="shared" si="2"/>
        <v>1575</v>
      </c>
      <c r="D47" s="584">
        <v>1260</v>
      </c>
      <c r="E47" s="585">
        <v>945</v>
      </c>
      <c r="F47" s="586">
        <v>787.5</v>
      </c>
      <c r="G47" s="587">
        <v>630</v>
      </c>
      <c r="H47" s="588">
        <v>315</v>
      </c>
    </row>
    <row r="48" spans="2:8" x14ac:dyDescent="0.25">
      <c r="B48" s="582">
        <f t="shared" si="1"/>
        <v>46</v>
      </c>
      <c r="C48" s="583">
        <f t="shared" si="2"/>
        <v>1610</v>
      </c>
      <c r="D48" s="584">
        <v>1288</v>
      </c>
      <c r="E48" s="585">
        <v>966</v>
      </c>
      <c r="F48" s="586">
        <v>805</v>
      </c>
      <c r="G48" s="587">
        <v>644</v>
      </c>
      <c r="H48" s="588">
        <v>322</v>
      </c>
    </row>
    <row r="49" spans="2:8" x14ac:dyDescent="0.25">
      <c r="B49" s="582">
        <f t="shared" si="1"/>
        <v>47</v>
      </c>
      <c r="C49" s="583">
        <f t="shared" si="2"/>
        <v>1645</v>
      </c>
      <c r="D49" s="584">
        <v>1316</v>
      </c>
      <c r="E49" s="585">
        <v>987</v>
      </c>
      <c r="F49" s="586">
        <v>822.5</v>
      </c>
      <c r="G49" s="587">
        <v>658</v>
      </c>
      <c r="H49" s="588">
        <v>329</v>
      </c>
    </row>
    <row r="50" spans="2:8" x14ac:dyDescent="0.25">
      <c r="B50" s="582">
        <f t="shared" si="1"/>
        <v>48</v>
      </c>
      <c r="C50" s="583">
        <f t="shared" si="2"/>
        <v>1680</v>
      </c>
      <c r="D50" s="584">
        <v>1344</v>
      </c>
      <c r="E50" s="585">
        <v>1008</v>
      </c>
      <c r="F50" s="586">
        <v>840</v>
      </c>
      <c r="G50" s="587">
        <v>672</v>
      </c>
      <c r="H50" s="588">
        <v>336</v>
      </c>
    </row>
    <row r="51" spans="2:8" x14ac:dyDescent="0.25">
      <c r="B51" s="582">
        <f t="shared" si="1"/>
        <v>49</v>
      </c>
      <c r="C51" s="583">
        <f t="shared" si="2"/>
        <v>1715</v>
      </c>
      <c r="D51" s="584">
        <v>1372</v>
      </c>
      <c r="E51" s="585">
        <v>1029</v>
      </c>
      <c r="F51" s="586">
        <v>857.5</v>
      </c>
      <c r="G51" s="587">
        <v>686</v>
      </c>
      <c r="H51" s="588">
        <v>343</v>
      </c>
    </row>
    <row r="52" spans="2:8" x14ac:dyDescent="0.25">
      <c r="B52" s="582">
        <f t="shared" si="1"/>
        <v>50</v>
      </c>
      <c r="C52" s="583">
        <f t="shared" si="2"/>
        <v>1750</v>
      </c>
      <c r="D52" s="584">
        <v>1400</v>
      </c>
      <c r="E52" s="585">
        <v>1050</v>
      </c>
      <c r="F52" s="586">
        <v>875</v>
      </c>
      <c r="G52" s="587">
        <v>700</v>
      </c>
      <c r="H52" s="588">
        <v>350</v>
      </c>
    </row>
    <row r="53" spans="2:8" x14ac:dyDescent="0.25">
      <c r="B53" s="582">
        <f t="shared" si="1"/>
        <v>51</v>
      </c>
      <c r="C53" s="583">
        <f t="shared" si="2"/>
        <v>1785</v>
      </c>
      <c r="D53" s="584">
        <v>1428</v>
      </c>
      <c r="E53" s="585">
        <v>1071</v>
      </c>
      <c r="F53" s="586">
        <v>892.5</v>
      </c>
      <c r="G53" s="587">
        <v>714</v>
      </c>
      <c r="H53" s="588">
        <v>357</v>
      </c>
    </row>
    <row r="54" spans="2:8" x14ac:dyDescent="0.25">
      <c r="B54" s="582">
        <f t="shared" si="1"/>
        <v>52</v>
      </c>
      <c r="C54" s="583">
        <f t="shared" si="2"/>
        <v>1820</v>
      </c>
      <c r="D54" s="584">
        <v>1456</v>
      </c>
      <c r="E54" s="585">
        <v>1092</v>
      </c>
      <c r="F54" s="586">
        <v>910</v>
      </c>
      <c r="G54" s="587">
        <v>728</v>
      </c>
      <c r="H54" s="588">
        <v>364</v>
      </c>
    </row>
    <row r="55" spans="2:8" x14ac:dyDescent="0.25">
      <c r="B55" s="589" t="s">
        <v>786</v>
      </c>
      <c r="C55" s="590"/>
      <c r="D55" s="591"/>
      <c r="E55" s="592"/>
      <c r="F55" s="593"/>
      <c r="G55" s="594"/>
      <c r="H55" s="595"/>
    </row>
    <row r="56" spans="2:8" x14ac:dyDescent="0.25">
      <c r="B56" s="582">
        <f>B54+1</f>
        <v>53</v>
      </c>
      <c r="C56" s="583">
        <f>C54+35</f>
        <v>1855</v>
      </c>
      <c r="D56" s="584">
        <v>1484</v>
      </c>
      <c r="E56" s="585">
        <v>1113</v>
      </c>
      <c r="F56" s="586">
        <v>927.5</v>
      </c>
      <c r="G56" s="587">
        <v>742</v>
      </c>
      <c r="H56" s="588">
        <v>371</v>
      </c>
    </row>
    <row r="57" spans="2:8" x14ac:dyDescent="0.25">
      <c r="B57" s="596" t="s">
        <v>787</v>
      </c>
    </row>
    <row r="58" spans="2:8" x14ac:dyDescent="0.25">
      <c r="B58" s="596" t="s">
        <v>788</v>
      </c>
    </row>
    <row r="59" spans="2:8" x14ac:dyDescent="0.25">
      <c r="B59" s="596" t="s">
        <v>789</v>
      </c>
    </row>
  </sheetData>
  <sheetProtection algorithmName="SHA-512" hashValue="f8dE9oh9roF+Jp44NZappNbpD9jYPk5fjFZwA8Ym4jvfWghig5Abc55UQC8jkN0xPKs/N40EtJ0sQBkI7sC/+w==" saltValue="D8godX5RH2gLl9GlF3xZ+w==" spinCount="100000" sheet="1" objects="1" scenarios="1"/>
  <mergeCells count="1">
    <mergeCell ref="D1:H1"/>
  </mergeCells>
  <printOptions gridLinesSet="0"/>
  <pageMargins left="0.35433070866141736" right="0.35433070866141736" top="0.39370078740157483" bottom="0.19685039370078741" header="0.51181102362204722" footer="0.5118110236220472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85"/>
  <sheetViews>
    <sheetView showGridLines="0" topLeftCell="A10" workbookViewId="0">
      <selection activeCell="D20" sqref="D20"/>
    </sheetView>
  </sheetViews>
  <sheetFormatPr defaultRowHeight="15" x14ac:dyDescent="0.25"/>
  <cols>
    <col min="1" max="1" width="2.85546875" style="166" customWidth="1"/>
    <col min="2" max="2" width="33.28515625" style="5" customWidth="1"/>
    <col min="3" max="3" width="0.42578125" style="5" customWidth="1"/>
    <col min="4" max="4" width="31.42578125" style="5" customWidth="1"/>
    <col min="5" max="5" width="10.7109375" style="5" hidden="1" customWidth="1"/>
    <col min="6" max="6" width="2.42578125" style="208" hidden="1" customWidth="1"/>
    <col min="7" max="7" width="32.140625" style="5" customWidth="1"/>
    <col min="8" max="8" width="29.7109375" style="208" customWidth="1"/>
    <col min="9" max="9" width="24.140625" style="208" customWidth="1"/>
    <col min="10" max="10" width="24.28515625" style="5" customWidth="1"/>
    <col min="11" max="11" width="4.140625" style="5" customWidth="1"/>
    <col min="12" max="12" width="43.5703125" style="5" customWidth="1"/>
    <col min="13" max="16384" width="9.140625" style="5"/>
  </cols>
  <sheetData>
    <row r="1" spans="2:11" s="227" customFormat="1" ht="12.75" customHeight="1" x14ac:dyDescent="0.25"/>
    <row r="2" spans="2:11" s="227" customFormat="1" ht="52.5" customHeight="1" x14ac:dyDescent="0.25">
      <c r="B2" s="957"/>
      <c r="C2" s="957"/>
      <c r="D2" s="957"/>
    </row>
    <row r="3" spans="2:11" s="227" customFormat="1" ht="12.75" x14ac:dyDescent="0.25">
      <c r="B3" s="230"/>
      <c r="C3" s="229"/>
    </row>
    <row r="4" spans="2:11" s="227" customFormat="1" ht="12.75" x14ac:dyDescent="0.25">
      <c r="B4" s="230"/>
      <c r="C4" s="229"/>
    </row>
    <row r="5" spans="2:11" s="208" customFormat="1" ht="27.75" customHeight="1" x14ac:dyDescent="0.25">
      <c r="B5" s="945" t="s">
        <v>878</v>
      </c>
      <c r="C5" s="945"/>
      <c r="D5" s="945"/>
      <c r="E5" s="945"/>
      <c r="F5" s="945"/>
      <c r="G5" s="945"/>
      <c r="H5" s="945"/>
      <c r="I5" s="945"/>
      <c r="J5" s="945"/>
      <c r="K5" s="228"/>
    </row>
    <row r="6" spans="2:11" s="208" customFormat="1" ht="23.25" x14ac:dyDescent="0.25">
      <c r="B6" s="945" t="s">
        <v>802</v>
      </c>
      <c r="C6" s="945"/>
      <c r="D6" s="945"/>
      <c r="E6" s="945"/>
      <c r="F6" s="945"/>
      <c r="G6" s="945"/>
      <c r="H6" s="945"/>
      <c r="I6" s="945"/>
      <c r="J6" s="945"/>
      <c r="K6" s="228"/>
    </row>
    <row r="7" spans="2:11" s="208" customFormat="1" ht="8.25" customHeight="1" thickBot="1" x14ac:dyDescent="0.3">
      <c r="B7" s="169"/>
      <c r="C7" s="169"/>
      <c r="D7" s="169"/>
      <c r="E7" s="169"/>
      <c r="F7" s="169"/>
      <c r="G7" s="169"/>
      <c r="H7" s="169"/>
      <c r="I7" s="169"/>
      <c r="J7" s="169"/>
      <c r="K7" s="228"/>
    </row>
    <row r="8" spans="2:11" s="208" customFormat="1" ht="12.75" customHeight="1" x14ac:dyDescent="0.25">
      <c r="B8" s="797" t="s">
        <v>191</v>
      </c>
      <c r="C8" s="629"/>
      <c r="D8" s="169"/>
      <c r="E8" s="630"/>
      <c r="F8" s="169"/>
      <c r="G8" s="169"/>
      <c r="H8" s="169"/>
      <c r="I8" s="169"/>
      <c r="J8" s="169"/>
      <c r="K8" s="228"/>
    </row>
    <row r="9" spans="2:11" s="208" customFormat="1" ht="16.5" customHeight="1" thickBot="1" x14ac:dyDescent="0.3">
      <c r="B9" s="798" t="s">
        <v>192</v>
      </c>
      <c r="C9" s="631"/>
      <c r="D9" s="169"/>
      <c r="E9" s="632"/>
      <c r="F9" s="169"/>
      <c r="G9" s="169"/>
      <c r="H9" s="169"/>
      <c r="I9" s="169"/>
      <c r="J9" s="169"/>
      <c r="K9" s="228"/>
    </row>
    <row r="10" spans="2:11" s="192" customFormat="1" ht="30" customHeight="1" thickBot="1" x14ac:dyDescent="0.35">
      <c r="B10" s="411" t="s">
        <v>676</v>
      </c>
      <c r="D10" s="160"/>
      <c r="J10" s="170"/>
      <c r="K10" s="208"/>
    </row>
    <row r="11" spans="2:11" s="192" customFormat="1" ht="20.25" customHeight="1" x14ac:dyDescent="0.25">
      <c r="B11" s="752" t="s">
        <v>806</v>
      </c>
      <c r="C11" s="753"/>
      <c r="D11" s="754"/>
      <c r="E11" s="753"/>
      <c r="F11" s="753"/>
      <c r="G11" s="753"/>
      <c r="H11" s="753"/>
      <c r="I11" s="753"/>
      <c r="J11" s="755"/>
      <c r="K11" s="208"/>
    </row>
    <row r="12" spans="2:11" s="208" customFormat="1" ht="48" customHeight="1" x14ac:dyDescent="0.25">
      <c r="B12" s="441" t="s">
        <v>879</v>
      </c>
      <c r="C12" s="447"/>
      <c r="D12" s="951"/>
      <c r="E12" s="951"/>
      <c r="F12" s="951"/>
      <c r="G12" s="952"/>
      <c r="H12" s="628" t="s">
        <v>711</v>
      </c>
      <c r="I12" s="948"/>
      <c r="J12" s="950"/>
    </row>
    <row r="13" spans="2:11" s="208" customFormat="1" ht="48" customHeight="1" x14ac:dyDescent="0.25">
      <c r="B13" s="441" t="s">
        <v>373</v>
      </c>
      <c r="C13" s="447"/>
      <c r="D13" s="951"/>
      <c r="E13" s="951"/>
      <c r="F13" s="951"/>
      <c r="G13" s="952"/>
      <c r="H13" s="628" t="s">
        <v>816</v>
      </c>
      <c r="I13" s="948"/>
      <c r="J13" s="950"/>
    </row>
    <row r="14" spans="2:11" s="192" customFormat="1" ht="40.5" customHeight="1" x14ac:dyDescent="0.25">
      <c r="B14" s="441" t="s">
        <v>218</v>
      </c>
      <c r="C14" s="634"/>
      <c r="D14" s="948"/>
      <c r="E14" s="949"/>
      <c r="F14" s="949"/>
      <c r="G14" s="949"/>
      <c r="H14" s="949"/>
      <c r="I14" s="949"/>
      <c r="J14" s="950"/>
      <c r="K14" s="208"/>
    </row>
    <row r="15" spans="2:11" s="208" customFormat="1" ht="54.75" customHeight="1" x14ac:dyDescent="0.25">
      <c r="B15" s="441" t="s">
        <v>887</v>
      </c>
      <c r="C15" s="447"/>
      <c r="D15" s="948"/>
      <c r="E15" s="949"/>
      <c r="F15" s="949"/>
      <c r="G15" s="949"/>
      <c r="H15" s="949"/>
      <c r="I15" s="949"/>
      <c r="J15" s="950"/>
    </row>
    <row r="16" spans="2:11" s="208" customFormat="1" ht="51.75" customHeight="1" x14ac:dyDescent="0.25">
      <c r="B16" s="438" t="s">
        <v>712</v>
      </c>
      <c r="C16" s="447"/>
      <c r="D16" s="748"/>
      <c r="E16" s="442"/>
      <c r="F16" s="442"/>
      <c r="G16" s="442"/>
      <c r="H16" s="442"/>
      <c r="I16" s="442"/>
      <c r="J16" s="751"/>
    </row>
    <row r="17" spans="1:12" s="208" customFormat="1" ht="46.5" customHeight="1" x14ac:dyDescent="0.25">
      <c r="B17" s="441" t="s">
        <v>678</v>
      </c>
      <c r="C17" s="447"/>
      <c r="D17" s="748"/>
      <c r="E17" s="442"/>
      <c r="F17" s="442"/>
      <c r="G17" s="442"/>
      <c r="H17" s="442"/>
      <c r="I17" s="442"/>
      <c r="J17" s="751"/>
    </row>
    <row r="18" spans="1:12" s="11" customFormat="1" x14ac:dyDescent="0.25">
      <c r="A18" s="167"/>
      <c r="B18" s="756"/>
      <c r="C18" s="757"/>
      <c r="D18" s="701"/>
      <c r="E18" s="701"/>
      <c r="F18" s="701"/>
      <c r="G18" s="701"/>
      <c r="H18" s="701"/>
      <c r="I18" s="701"/>
      <c r="J18" s="758"/>
    </row>
    <row r="19" spans="1:12" s="167" customFormat="1" ht="28.5" customHeight="1" x14ac:dyDescent="0.25">
      <c r="B19" s="441" t="s">
        <v>193</v>
      </c>
      <c r="C19" s="447"/>
      <c r="D19" s="928"/>
      <c r="E19" s="700"/>
      <c r="F19" s="700"/>
      <c r="G19" s="929"/>
      <c r="H19" s="345" t="s">
        <v>357</v>
      </c>
      <c r="I19" s="953" t="s">
        <v>16</v>
      </c>
      <c r="J19" s="954"/>
      <c r="K19" s="231"/>
    </row>
    <row r="20" spans="1:12" s="192" customFormat="1" ht="33" customHeight="1" x14ac:dyDescent="0.25">
      <c r="B20" s="441" t="s">
        <v>194</v>
      </c>
      <c r="C20" s="168"/>
      <c r="D20" s="928"/>
      <c r="E20" s="701"/>
      <c r="F20" s="701"/>
      <c r="G20" s="929"/>
      <c r="H20" s="345" t="s">
        <v>358</v>
      </c>
      <c r="I20" s="955"/>
      <c r="J20" s="956"/>
    </row>
    <row r="21" spans="1:12" s="759" customFormat="1" ht="10.5" customHeight="1" x14ac:dyDescent="0.25">
      <c r="B21" s="756"/>
      <c r="C21" s="757"/>
      <c r="D21" s="701"/>
      <c r="E21" s="701"/>
      <c r="F21" s="701"/>
      <c r="G21" s="701"/>
      <c r="H21" s="701"/>
      <c r="I21" s="701"/>
      <c r="J21" s="758"/>
    </row>
    <row r="22" spans="1:12" s="192" customFormat="1" ht="44.25" customHeight="1" x14ac:dyDescent="0.25">
      <c r="B22" s="635" t="s">
        <v>818</v>
      </c>
      <c r="C22" s="168"/>
      <c r="D22" s="691">
        <f>SUM('4.ACU Salaries '!AK62+'6.Direct Non-Salary'!N16)/(100%-'1.Coversheet'!H24)</f>
        <v>0</v>
      </c>
      <c r="E22" s="636"/>
      <c r="F22" s="636"/>
      <c r="G22" s="444" t="s">
        <v>819</v>
      </c>
      <c r="H22" s="691">
        <f>D22-J22</f>
        <v>0</v>
      </c>
      <c r="I22" s="444" t="s">
        <v>820</v>
      </c>
      <c r="J22" s="692">
        <f>D22*H24</f>
        <v>0</v>
      </c>
      <c r="L22" s="799"/>
    </row>
    <row r="23" spans="1:12" s="759" customFormat="1" ht="10.5" customHeight="1" x14ac:dyDescent="0.25">
      <c r="B23" s="756"/>
      <c r="C23" s="757"/>
      <c r="D23" s="701"/>
      <c r="E23" s="701"/>
      <c r="F23" s="701"/>
      <c r="G23" s="701"/>
      <c r="H23" s="701"/>
      <c r="I23" s="701"/>
      <c r="J23" s="758"/>
    </row>
    <row r="24" spans="1:12" s="192" customFormat="1" ht="36" customHeight="1" x14ac:dyDescent="0.25">
      <c r="B24" s="438" t="s">
        <v>691</v>
      </c>
      <c r="C24" s="634"/>
      <c r="D24" s="702"/>
      <c r="E24" s="634"/>
      <c r="F24" s="446"/>
      <c r="G24" s="444" t="s">
        <v>692</v>
      </c>
      <c r="H24" s="704"/>
      <c r="I24" s="443" t="s">
        <v>598</v>
      </c>
      <c r="J24" s="706"/>
    </row>
    <row r="25" spans="1:12" s="759" customFormat="1" ht="10.5" customHeight="1" x14ac:dyDescent="0.25">
      <c r="B25" s="756"/>
      <c r="C25" s="757"/>
      <c r="D25" s="701"/>
      <c r="E25" s="701"/>
      <c r="F25" s="701"/>
      <c r="G25" s="701"/>
      <c r="H25" s="701"/>
      <c r="I25" s="701"/>
      <c r="J25" s="758"/>
    </row>
    <row r="26" spans="1:12" s="192" customFormat="1" ht="40.5" customHeight="1" x14ac:dyDescent="0.25">
      <c r="B26" s="635" t="s">
        <v>674</v>
      </c>
      <c r="C26" s="168"/>
      <c r="D26" s="703"/>
      <c r="E26" s="636"/>
      <c r="F26" s="636"/>
      <c r="G26" s="444" t="s">
        <v>821</v>
      </c>
      <c r="H26" s="705"/>
      <c r="I26" s="445" t="s">
        <v>804</v>
      </c>
      <c r="J26" s="705"/>
    </row>
    <row r="27" spans="1:12" s="759" customFormat="1" x14ac:dyDescent="0.25">
      <c r="B27" s="756"/>
      <c r="C27" s="757"/>
      <c r="D27" s="701"/>
      <c r="E27" s="701"/>
      <c r="F27" s="701"/>
      <c r="G27" s="701"/>
      <c r="H27" s="760"/>
      <c r="I27" s="701"/>
      <c r="J27" s="758"/>
    </row>
    <row r="28" spans="1:12" s="759" customFormat="1" ht="19.5" thickBot="1" x14ac:dyDescent="0.35">
      <c r="B28" s="761"/>
      <c r="C28" s="757"/>
      <c r="D28" s="701"/>
      <c r="E28" s="701"/>
      <c r="F28" s="701"/>
      <c r="G28" s="701"/>
      <c r="H28" s="760"/>
      <c r="I28" s="701"/>
      <c r="J28" s="758"/>
    </row>
    <row r="29" spans="1:12" s="163" customFormat="1" x14ac:dyDescent="0.25">
      <c r="B29" s="762" t="s">
        <v>693</v>
      </c>
      <c r="C29" s="763"/>
      <c r="D29" s="763"/>
      <c r="E29" s="763"/>
      <c r="F29" s="763"/>
      <c r="G29" s="763"/>
      <c r="H29" s="763"/>
      <c r="I29" s="763"/>
      <c r="J29" s="764"/>
      <c r="K29" s="192"/>
    </row>
    <row r="30" spans="1:12" s="163" customFormat="1" ht="7.5" customHeight="1" x14ac:dyDescent="0.25">
      <c r="B30" s="241"/>
      <c r="C30" s="161"/>
      <c r="D30" s="161"/>
      <c r="E30" s="161"/>
      <c r="F30" s="161"/>
      <c r="G30" s="161"/>
      <c r="H30" s="161"/>
      <c r="I30" s="161"/>
      <c r="J30" s="162"/>
      <c r="K30" s="192"/>
    </row>
    <row r="31" spans="1:12" s="163" customFormat="1" x14ac:dyDescent="0.25">
      <c r="B31" s="707" t="s">
        <v>597</v>
      </c>
      <c r="C31" s="708"/>
      <c r="D31" s="709"/>
      <c r="E31" s="708"/>
      <c r="F31" s="708"/>
      <c r="G31" s="710" t="s">
        <v>601</v>
      </c>
      <c r="H31" s="711"/>
      <c r="I31" s="712" t="s">
        <v>920</v>
      </c>
      <c r="J31" s="713"/>
      <c r="K31" s="192"/>
    </row>
    <row r="32" spans="1:12" s="163" customFormat="1" ht="25.5" customHeight="1" thickBot="1" x14ac:dyDescent="0.3">
      <c r="B32" s="714"/>
      <c r="C32" s="715"/>
      <c r="D32" s="715"/>
      <c r="E32" s="715"/>
      <c r="F32" s="715"/>
      <c r="G32" s="715"/>
      <c r="H32" s="715"/>
      <c r="I32" s="715"/>
      <c r="J32" s="716"/>
      <c r="K32" s="192"/>
    </row>
    <row r="33" spans="2:11" s="163" customFormat="1" ht="25.5" customHeight="1" thickBot="1" x14ac:dyDescent="0.3">
      <c r="B33" s="714"/>
      <c r="C33" s="715"/>
      <c r="D33" s="715"/>
      <c r="E33" s="715"/>
      <c r="F33" s="715"/>
      <c r="G33" s="715"/>
      <c r="H33" s="715"/>
      <c r="I33" s="715"/>
      <c r="J33" s="716"/>
      <c r="K33" s="192"/>
    </row>
    <row r="34" spans="2:11" s="163" customFormat="1" ht="25.5" customHeight="1" thickBot="1" x14ac:dyDescent="0.3">
      <c r="B34" s="714"/>
      <c r="C34" s="715"/>
      <c r="D34" s="715"/>
      <c r="E34" s="715"/>
      <c r="F34" s="715"/>
      <c r="G34" s="715"/>
      <c r="H34" s="715"/>
      <c r="I34" s="715"/>
      <c r="J34" s="716"/>
      <c r="K34" s="192"/>
    </row>
    <row r="35" spans="2:11" s="163" customFormat="1" ht="25.5" customHeight="1" thickBot="1" x14ac:dyDescent="0.3">
      <c r="B35" s="717"/>
      <c r="C35" s="718"/>
      <c r="D35" s="718"/>
      <c r="E35" s="718"/>
      <c r="F35" s="718"/>
      <c r="G35" s="718"/>
      <c r="H35" s="718"/>
      <c r="I35" s="718"/>
      <c r="J35" s="719"/>
      <c r="K35" s="192"/>
    </row>
    <row r="36" spans="2:11" ht="15.75" thickBot="1" x14ac:dyDescent="0.3">
      <c r="B36" s="765"/>
      <c r="C36" s="766"/>
      <c r="D36" s="766"/>
      <c r="E36" s="766"/>
      <c r="F36" s="766"/>
      <c r="G36" s="766"/>
      <c r="H36" s="766"/>
      <c r="I36" s="766"/>
      <c r="J36" s="767"/>
      <c r="K36" s="192"/>
    </row>
    <row r="37" spans="2:11" s="192" customFormat="1" ht="30" customHeight="1" x14ac:dyDescent="0.3">
      <c r="B37" s="411" t="s">
        <v>675</v>
      </c>
      <c r="D37" s="160"/>
      <c r="J37" s="170"/>
      <c r="K37" s="208"/>
    </row>
    <row r="38" spans="2:11" s="208" customFormat="1" ht="3" customHeight="1" thickBot="1" x14ac:dyDescent="0.3">
      <c r="K38" s="192"/>
    </row>
    <row r="39" spans="2:11" ht="27" customHeight="1" thickBot="1" x14ac:dyDescent="0.3">
      <c r="B39" s="768" t="s">
        <v>230</v>
      </c>
      <c r="C39" s="769"/>
      <c r="D39" s="769"/>
      <c r="E39" s="769"/>
      <c r="F39" s="769"/>
      <c r="G39" s="769"/>
      <c r="H39" s="769"/>
      <c r="I39" s="769"/>
      <c r="J39" s="770"/>
      <c r="K39" s="192"/>
    </row>
    <row r="40" spans="2:11" s="242" customFormat="1" ht="12.75" x14ac:dyDescent="0.25">
      <c r="B40" s="934"/>
      <c r="C40" s="935"/>
      <c r="D40" s="935"/>
      <c r="E40" s="784"/>
      <c r="F40" s="784"/>
      <c r="G40" s="784"/>
      <c r="H40" s="784"/>
      <c r="I40" s="784"/>
      <c r="J40" s="785"/>
      <c r="K40" s="243"/>
    </row>
    <row r="41" spans="2:11" s="242" customFormat="1" ht="19.5" customHeight="1" x14ac:dyDescent="0.25">
      <c r="B41" s="786" t="s">
        <v>219</v>
      </c>
      <c r="C41" s="787"/>
      <c r="D41" s="787"/>
      <c r="E41" s="787"/>
      <c r="F41" s="787"/>
      <c r="G41" s="787"/>
      <c r="H41" s="787"/>
      <c r="I41" s="787"/>
      <c r="J41" s="788"/>
      <c r="K41" s="243"/>
    </row>
    <row r="42" spans="2:11" s="242" customFormat="1" ht="12.75" x14ac:dyDescent="0.25">
      <c r="B42" s="789" t="s">
        <v>222</v>
      </c>
      <c r="C42" s="787"/>
      <c r="D42" s="787"/>
      <c r="E42" s="787"/>
      <c r="F42" s="787"/>
      <c r="G42" s="787"/>
      <c r="H42" s="787"/>
      <c r="I42" s="787"/>
      <c r="J42" s="788"/>
      <c r="K42" s="243"/>
    </row>
    <row r="43" spans="2:11" s="242" customFormat="1" ht="12.75" x14ac:dyDescent="0.25">
      <c r="B43" s="789" t="s">
        <v>223</v>
      </c>
      <c r="C43" s="787"/>
      <c r="D43" s="787"/>
      <c r="E43" s="787"/>
      <c r="F43" s="787"/>
      <c r="G43" s="787"/>
      <c r="H43" s="787"/>
      <c r="I43" s="787"/>
      <c r="J43" s="788"/>
      <c r="K43" s="243"/>
    </row>
    <row r="44" spans="2:11" s="242" customFormat="1" ht="12.75" x14ac:dyDescent="0.25">
      <c r="B44" s="789" t="s">
        <v>224</v>
      </c>
      <c r="C44" s="787"/>
      <c r="D44" s="787"/>
      <c r="E44" s="787"/>
      <c r="F44" s="787"/>
      <c r="G44" s="787"/>
      <c r="H44" s="787"/>
      <c r="I44" s="787"/>
      <c r="J44" s="788"/>
      <c r="K44" s="243"/>
    </row>
    <row r="45" spans="2:11" s="242" customFormat="1" ht="12.75" customHeight="1" x14ac:dyDescent="0.25">
      <c r="B45" s="789" t="s">
        <v>225</v>
      </c>
      <c r="C45" s="787"/>
      <c r="D45" s="787"/>
      <c r="E45" s="787"/>
      <c r="F45" s="787"/>
      <c r="G45" s="787"/>
      <c r="H45" s="787"/>
      <c r="I45" s="790"/>
      <c r="J45" s="788"/>
      <c r="K45" s="243"/>
    </row>
    <row r="46" spans="2:11" s="242" customFormat="1" ht="12.75" x14ac:dyDescent="0.25">
      <c r="B46" s="789" t="s">
        <v>226</v>
      </c>
      <c r="C46" s="787"/>
      <c r="D46" s="787"/>
      <c r="E46" s="787"/>
      <c r="F46" s="787"/>
      <c r="G46" s="787"/>
      <c r="H46" s="787"/>
      <c r="I46" s="787"/>
      <c r="J46" s="788"/>
      <c r="K46" s="243"/>
    </row>
    <row r="47" spans="2:11" s="242" customFormat="1" ht="12.75" x14ac:dyDescent="0.25">
      <c r="B47" s="791"/>
      <c r="C47" s="787"/>
      <c r="D47" s="787"/>
      <c r="E47" s="787"/>
      <c r="F47" s="787"/>
      <c r="G47" s="787"/>
      <c r="H47" s="787"/>
      <c r="I47" s="787"/>
      <c r="J47" s="788"/>
      <c r="K47" s="243"/>
    </row>
    <row r="48" spans="2:11" s="242" customFormat="1" ht="7.5" customHeight="1" x14ac:dyDescent="0.25">
      <c r="B48" s="792"/>
      <c r="C48" s="793"/>
      <c r="D48" s="793"/>
      <c r="E48" s="792"/>
      <c r="F48" s="793"/>
      <c r="G48" s="793"/>
      <c r="H48" s="793"/>
      <c r="I48" s="793"/>
      <c r="J48" s="794"/>
      <c r="K48" s="243"/>
    </row>
    <row r="49" spans="2:11" s="242" customFormat="1" ht="12.75" x14ac:dyDescent="0.25">
      <c r="B49" s="936" t="s">
        <v>221</v>
      </c>
      <c r="C49" s="937"/>
      <c r="D49" s="937"/>
      <c r="E49" s="245"/>
      <c r="F49" s="246"/>
      <c r="G49" s="246"/>
      <c r="H49" s="246"/>
      <c r="I49" s="246"/>
      <c r="J49" s="247" t="s">
        <v>12</v>
      </c>
      <c r="K49" s="243"/>
    </row>
    <row r="50" spans="2:11" s="242" customFormat="1" ht="24.75" customHeight="1" x14ac:dyDescent="0.25">
      <c r="B50" s="938"/>
      <c r="C50" s="939"/>
      <c r="D50" s="940"/>
      <c r="E50" s="248"/>
      <c r="F50" s="249"/>
      <c r="G50" s="911"/>
      <c r="H50" s="911"/>
      <c r="I50" s="911"/>
      <c r="J50" s="721"/>
      <c r="K50" s="243"/>
    </row>
    <row r="51" spans="2:11" s="242" customFormat="1" ht="12.75" x14ac:dyDescent="0.25">
      <c r="B51" s="941" t="s">
        <v>227</v>
      </c>
      <c r="C51" s="942"/>
      <c r="D51" s="942"/>
      <c r="E51" s="941" t="s">
        <v>220</v>
      </c>
      <c r="F51" s="942"/>
      <c r="G51" s="942"/>
      <c r="H51" s="777"/>
      <c r="I51" s="777"/>
      <c r="J51" s="637"/>
      <c r="K51" s="243"/>
    </row>
    <row r="52" spans="2:11" s="242" customFormat="1" ht="13.5" thickBot="1" x14ac:dyDescent="0.3">
      <c r="B52" s="932"/>
      <c r="C52" s="933"/>
      <c r="D52" s="933"/>
      <c r="E52" s="778"/>
      <c r="F52" s="779"/>
      <c r="G52" s="779"/>
      <c r="H52" s="779"/>
      <c r="I52" s="779"/>
      <c r="J52" s="780"/>
      <c r="K52" s="243"/>
    </row>
    <row r="53" spans="2:11" s="208" customFormat="1" ht="27" customHeight="1" thickBot="1" x14ac:dyDescent="0.3">
      <c r="B53" s="768" t="s">
        <v>694</v>
      </c>
      <c r="C53" s="769"/>
      <c r="D53" s="769"/>
      <c r="E53" s="769"/>
      <c r="F53" s="769"/>
      <c r="G53" s="769"/>
      <c r="H53" s="769"/>
      <c r="I53" s="769"/>
      <c r="J53" s="770"/>
      <c r="K53" s="192"/>
    </row>
    <row r="54" spans="2:11" x14ac:dyDescent="0.25">
      <c r="B54" s="946"/>
      <c r="C54" s="947"/>
      <c r="D54" s="947"/>
      <c r="E54" s="795"/>
      <c r="F54" s="795"/>
      <c r="G54" s="795"/>
      <c r="H54" s="795"/>
      <c r="I54" s="795"/>
      <c r="J54" s="796"/>
      <c r="K54" s="208"/>
    </row>
    <row r="55" spans="2:11" s="242" customFormat="1" ht="12.75" x14ac:dyDescent="0.25">
      <c r="B55" s="963" t="s">
        <v>219</v>
      </c>
      <c r="C55" s="964"/>
      <c r="D55" s="964"/>
      <c r="E55" s="787"/>
      <c r="F55" s="787"/>
      <c r="G55" s="787"/>
      <c r="H55" s="787"/>
      <c r="I55" s="787"/>
      <c r="J55" s="788"/>
    </row>
    <row r="56" spans="2:11" s="250" customFormat="1" ht="12.75" x14ac:dyDescent="0.25">
      <c r="B56" s="958" t="s">
        <v>362</v>
      </c>
      <c r="C56" s="959"/>
      <c r="D56" s="959"/>
      <c r="E56" s="959"/>
      <c r="F56" s="959"/>
      <c r="G56" s="959"/>
      <c r="H56" s="959"/>
      <c r="I56" s="959"/>
      <c r="J56" s="960"/>
      <c r="K56" s="242"/>
    </row>
    <row r="57" spans="2:11" s="250" customFormat="1" ht="12.75" x14ac:dyDescent="0.25">
      <c r="B57" s="958" t="s">
        <v>363</v>
      </c>
      <c r="C57" s="959"/>
      <c r="D57" s="959"/>
      <c r="E57" s="959"/>
      <c r="F57" s="959"/>
      <c r="G57" s="959"/>
      <c r="H57" s="959"/>
      <c r="I57" s="959"/>
      <c r="J57" s="960"/>
      <c r="K57" s="242"/>
    </row>
    <row r="58" spans="2:11" s="250" customFormat="1" ht="12.75" x14ac:dyDescent="0.25">
      <c r="B58" s="958" t="s">
        <v>695</v>
      </c>
      <c r="C58" s="959"/>
      <c r="D58" s="959"/>
      <c r="E58" s="959"/>
      <c r="F58" s="959"/>
      <c r="G58" s="959"/>
      <c r="H58" s="959"/>
      <c r="I58" s="959"/>
      <c r="J58" s="960"/>
      <c r="K58" s="242"/>
    </row>
    <row r="59" spans="2:11" s="250" customFormat="1" ht="12.75" x14ac:dyDescent="0.25">
      <c r="B59" s="958" t="s">
        <v>364</v>
      </c>
      <c r="C59" s="959"/>
      <c r="D59" s="959"/>
      <c r="E59" s="959"/>
      <c r="F59" s="959"/>
      <c r="G59" s="959"/>
      <c r="H59" s="959"/>
      <c r="I59" s="959"/>
      <c r="J59" s="960"/>
      <c r="K59" s="242"/>
    </row>
    <row r="60" spans="2:11" s="250" customFormat="1" ht="12.75" x14ac:dyDescent="0.25">
      <c r="B60" s="958" t="s">
        <v>365</v>
      </c>
      <c r="C60" s="959"/>
      <c r="D60" s="959"/>
      <c r="E60" s="959"/>
      <c r="F60" s="959"/>
      <c r="G60" s="959"/>
      <c r="H60" s="959"/>
      <c r="I60" s="959"/>
      <c r="J60" s="960"/>
      <c r="K60" s="242"/>
    </row>
    <row r="61" spans="2:11" s="250" customFormat="1" ht="12.75" x14ac:dyDescent="0.25">
      <c r="B61" s="958" t="s">
        <v>366</v>
      </c>
      <c r="C61" s="959"/>
      <c r="D61" s="959"/>
      <c r="E61" s="959"/>
      <c r="F61" s="959"/>
      <c r="G61" s="959"/>
      <c r="H61" s="959"/>
      <c r="I61" s="959"/>
      <c r="J61" s="960"/>
      <c r="K61" s="242"/>
    </row>
    <row r="62" spans="2:11" s="250" customFormat="1" ht="12.75" x14ac:dyDescent="0.25">
      <c r="B62" s="958" t="s">
        <v>367</v>
      </c>
      <c r="C62" s="959"/>
      <c r="D62" s="959"/>
      <c r="E62" s="959"/>
      <c r="F62" s="959"/>
      <c r="G62" s="959"/>
      <c r="H62" s="959"/>
      <c r="I62" s="959"/>
      <c r="J62" s="960"/>
      <c r="K62" s="242"/>
    </row>
    <row r="63" spans="2:11" s="250" customFormat="1" ht="12.75" x14ac:dyDescent="0.25">
      <c r="B63" s="958" t="s">
        <v>368</v>
      </c>
      <c r="C63" s="959"/>
      <c r="D63" s="959"/>
      <c r="E63" s="959"/>
      <c r="F63" s="959"/>
      <c r="G63" s="959"/>
      <c r="H63" s="959"/>
      <c r="I63" s="959"/>
      <c r="J63" s="960"/>
      <c r="K63" s="242"/>
    </row>
    <row r="64" spans="2:11" s="250" customFormat="1" ht="21.75" customHeight="1" x14ac:dyDescent="0.25">
      <c r="B64" s="958" t="s">
        <v>369</v>
      </c>
      <c r="C64" s="959"/>
      <c r="D64" s="959"/>
      <c r="E64" s="959"/>
      <c r="F64" s="959"/>
      <c r="G64" s="959"/>
      <c r="H64" s="959"/>
      <c r="I64" s="959"/>
      <c r="J64" s="960"/>
      <c r="K64" s="242"/>
    </row>
    <row r="65" spans="2:11" s="242" customFormat="1" ht="12.75" x14ac:dyDescent="0.25">
      <c r="B65" s="792"/>
      <c r="C65" s="793"/>
      <c r="D65" s="793"/>
      <c r="E65" s="793"/>
      <c r="F65" s="793"/>
      <c r="G65" s="793"/>
      <c r="H65" s="793"/>
      <c r="I65" s="793"/>
      <c r="J65" s="794"/>
    </row>
    <row r="66" spans="2:11" s="242" customFormat="1" ht="7.5" customHeight="1" x14ac:dyDescent="0.25">
      <c r="B66" s="792"/>
      <c r="C66" s="793"/>
      <c r="D66" s="793"/>
      <c r="E66" s="792"/>
      <c r="F66" s="793"/>
      <c r="G66" s="793"/>
      <c r="H66" s="793"/>
      <c r="I66" s="793"/>
      <c r="J66" s="794"/>
      <c r="K66" s="243"/>
    </row>
    <row r="67" spans="2:11" s="242" customFormat="1" ht="12.75" x14ac:dyDescent="0.25">
      <c r="B67" s="936" t="s">
        <v>221</v>
      </c>
      <c r="C67" s="937"/>
      <c r="D67" s="937"/>
      <c r="E67" s="245"/>
      <c r="F67" s="246"/>
      <c r="G67" s="246"/>
      <c r="H67" s="246"/>
      <c r="I67" s="246"/>
      <c r="J67" s="638" t="s">
        <v>12</v>
      </c>
      <c r="K67" s="243"/>
    </row>
    <row r="68" spans="2:11" s="242" customFormat="1" ht="24.75" customHeight="1" x14ac:dyDescent="0.25">
      <c r="B68" s="938"/>
      <c r="C68" s="939"/>
      <c r="D68" s="940"/>
      <c r="E68" s="248"/>
      <c r="F68" s="249"/>
      <c r="G68" s="911"/>
      <c r="H68" s="911"/>
      <c r="I68" s="911"/>
      <c r="J68" s="722"/>
      <c r="K68" s="243"/>
    </row>
    <row r="69" spans="2:11" s="251" customFormat="1" ht="12.75" x14ac:dyDescent="0.25">
      <c r="B69" s="961" t="s">
        <v>603</v>
      </c>
      <c r="C69" s="962"/>
      <c r="D69" s="962"/>
      <c r="E69" s="781" t="s">
        <v>220</v>
      </c>
      <c r="F69" s="781"/>
      <c r="G69" s="944" t="s">
        <v>220</v>
      </c>
      <c r="H69" s="944"/>
      <c r="I69" s="944"/>
      <c r="J69" s="782"/>
      <c r="K69" s="252"/>
    </row>
    <row r="70" spans="2:11" s="242" customFormat="1" ht="7.5" customHeight="1" thickBot="1" x14ac:dyDescent="0.3">
      <c r="B70" s="253"/>
      <c r="C70" s="254"/>
      <c r="D70" s="254"/>
      <c r="E70" s="253"/>
      <c r="F70" s="254"/>
      <c r="G70" s="254"/>
      <c r="H70" s="254"/>
      <c r="I70" s="254"/>
      <c r="J70" s="255"/>
      <c r="K70" s="243"/>
    </row>
    <row r="71" spans="2:11" s="242" customFormat="1" ht="7.5" customHeight="1" x14ac:dyDescent="0.25">
      <c r="B71" s="246"/>
      <c r="C71" s="246"/>
      <c r="D71" s="246"/>
      <c r="E71" s="246"/>
      <c r="F71" s="246"/>
      <c r="G71" s="246"/>
      <c r="H71" s="246"/>
      <c r="I71" s="246"/>
      <c r="J71" s="246"/>
      <c r="K71" s="243"/>
    </row>
    <row r="72" spans="2:11" s="192" customFormat="1" ht="30" customHeight="1" x14ac:dyDescent="0.3">
      <c r="B72" s="411" t="s">
        <v>854</v>
      </c>
      <c r="D72" s="160"/>
      <c r="J72" s="170"/>
      <c r="K72" s="208"/>
    </row>
    <row r="73" spans="2:11" s="192" customFormat="1" ht="30" customHeight="1" thickBot="1" x14ac:dyDescent="0.35">
      <c r="B73" s="411" t="s">
        <v>907</v>
      </c>
      <c r="D73" s="160"/>
      <c r="J73" s="170"/>
      <c r="K73" s="208"/>
    </row>
    <row r="74" spans="2:11" s="192" customFormat="1" ht="14.25" customHeight="1" x14ac:dyDescent="0.3">
      <c r="B74" s="843"/>
      <c r="C74" s="844"/>
      <c r="D74" s="845"/>
      <c r="E74" s="844"/>
      <c r="F74" s="844"/>
      <c r="G74" s="844"/>
      <c r="H74" s="844"/>
      <c r="I74" s="844"/>
      <c r="J74" s="846"/>
      <c r="K74" s="208"/>
    </row>
    <row r="75" spans="2:11" s="208" customFormat="1" ht="39.75" customHeight="1" x14ac:dyDescent="0.25">
      <c r="B75" s="441" t="s">
        <v>174</v>
      </c>
      <c r="C75" s="244"/>
      <c r="D75" s="912" t="s">
        <v>919</v>
      </c>
      <c r="E75" s="439"/>
      <c r="F75" s="440"/>
      <c r="G75" s="169"/>
      <c r="H75" s="169"/>
      <c r="I75" s="169"/>
      <c r="J75" s="848"/>
      <c r="K75" s="228"/>
    </row>
    <row r="76" spans="2:11" s="208" customFormat="1" ht="15.75" thickBot="1" x14ac:dyDescent="0.3">
      <c r="B76" s="847"/>
      <c r="C76" s="169"/>
      <c r="D76" s="169"/>
      <c r="E76" s="169"/>
      <c r="F76" s="169"/>
      <c r="G76" s="169"/>
      <c r="H76" s="169"/>
      <c r="I76" s="169"/>
      <c r="J76" s="848"/>
    </row>
    <row r="77" spans="2:11" s="208" customFormat="1" ht="27" customHeight="1" thickBot="1" x14ac:dyDescent="0.3">
      <c r="B77" s="771" t="s">
        <v>921</v>
      </c>
      <c r="C77" s="772"/>
      <c r="D77" s="772"/>
      <c r="E77" s="772"/>
      <c r="F77" s="772"/>
      <c r="G77" s="772"/>
      <c r="H77" s="772"/>
      <c r="I77" s="772"/>
      <c r="J77" s="773"/>
      <c r="K77" s="192"/>
    </row>
    <row r="78" spans="2:11" s="242" customFormat="1" ht="15.75" x14ac:dyDescent="0.25">
      <c r="B78" s="436"/>
      <c r="C78" s="437"/>
      <c r="D78" s="437"/>
      <c r="E78" s="246"/>
      <c r="F78" s="246"/>
      <c r="G78" s="246"/>
      <c r="H78" s="246"/>
      <c r="I78" s="256"/>
      <c r="J78" s="637"/>
    </row>
    <row r="79" spans="2:11" s="242" customFormat="1" ht="12.75" x14ac:dyDescent="0.25">
      <c r="B79" s="936" t="s">
        <v>221</v>
      </c>
      <c r="C79" s="937"/>
      <c r="D79" s="937"/>
      <c r="E79" s="246"/>
      <c r="F79" s="246"/>
      <c r="G79" s="246"/>
      <c r="H79" s="246"/>
      <c r="I79" s="246"/>
      <c r="J79" s="638" t="s">
        <v>12</v>
      </c>
    </row>
    <row r="80" spans="2:11" s="242" customFormat="1" ht="30" customHeight="1" x14ac:dyDescent="0.25">
      <c r="B80" s="938"/>
      <c r="C80" s="939"/>
      <c r="D80" s="940"/>
      <c r="E80" s="248"/>
      <c r="F80" s="249"/>
      <c r="G80" s="720"/>
      <c r="H80" s="720"/>
      <c r="I80" s="720"/>
      <c r="J80" s="723"/>
    </row>
    <row r="81" spans="2:11" s="242" customFormat="1" ht="12.75" x14ac:dyDescent="0.25">
      <c r="B81" s="943"/>
      <c r="C81" s="944"/>
      <c r="D81" s="944"/>
      <c r="E81" s="942" t="s">
        <v>220</v>
      </c>
      <c r="F81" s="942"/>
      <c r="G81" s="942"/>
      <c r="H81" s="777"/>
      <c r="I81" s="783"/>
      <c r="J81" s="637"/>
    </row>
    <row r="82" spans="2:11" s="242" customFormat="1" ht="13.5" thickBot="1" x14ac:dyDescent="0.3">
      <c r="B82" s="932"/>
      <c r="C82" s="933"/>
      <c r="D82" s="933"/>
      <c r="E82" s="779"/>
      <c r="F82" s="779"/>
      <c r="G82" s="779"/>
      <c r="H82" s="779"/>
      <c r="I82" s="779"/>
      <c r="J82" s="780"/>
    </row>
    <row r="83" spans="2:11" x14ac:dyDescent="0.25">
      <c r="B83" s="774"/>
      <c r="C83" s="775"/>
      <c r="D83" s="775"/>
      <c r="E83" s="775"/>
      <c r="F83" s="775"/>
      <c r="G83" s="775"/>
      <c r="H83" s="775"/>
      <c r="I83" s="775"/>
      <c r="J83" s="776"/>
      <c r="K83" s="208"/>
    </row>
    <row r="84" spans="2:11" ht="15.75" thickBot="1" x14ac:dyDescent="0.3">
      <c r="B84" s="765"/>
      <c r="C84" s="766"/>
      <c r="D84" s="766"/>
      <c r="E84" s="766"/>
      <c r="F84" s="766"/>
      <c r="G84" s="766"/>
      <c r="H84" s="766"/>
      <c r="I84" s="766"/>
      <c r="J84" s="767"/>
      <c r="K84" s="208"/>
    </row>
    <row r="85" spans="2:11" x14ac:dyDescent="0.25">
      <c r="K85" s="208"/>
    </row>
  </sheetData>
  <sheetProtection algorithmName="SHA-512" hashValue="AaGce0vwoOerGNnzGBuShhxbxXxEWNEyeBJmLk4pJzUAFRFI9gQq8EfZ33HFAW9j4DFoVT9Eg6yACmhn4wpdyw==" saltValue="l1Bd+UV2ku03aBM06+CK1w==" spinCount="100000" sheet="1" insertHyperlinks="0"/>
  <dataConsolidate/>
  <mergeCells count="37">
    <mergeCell ref="B2:D2"/>
    <mergeCell ref="B79:D79"/>
    <mergeCell ref="B64:J64"/>
    <mergeCell ref="B60:J60"/>
    <mergeCell ref="B62:J62"/>
    <mergeCell ref="B68:D68"/>
    <mergeCell ref="B69:D69"/>
    <mergeCell ref="B67:D67"/>
    <mergeCell ref="G69:I69"/>
    <mergeCell ref="B56:J56"/>
    <mergeCell ref="B59:J59"/>
    <mergeCell ref="B57:J57"/>
    <mergeCell ref="B58:J58"/>
    <mergeCell ref="B63:J63"/>
    <mergeCell ref="B61:J61"/>
    <mergeCell ref="B55:D55"/>
    <mergeCell ref="B82:D82"/>
    <mergeCell ref="E81:G81"/>
    <mergeCell ref="B81:D81"/>
    <mergeCell ref="B80:D80"/>
    <mergeCell ref="B5:J5"/>
    <mergeCell ref="E51:G51"/>
    <mergeCell ref="B54:D54"/>
    <mergeCell ref="D14:J14"/>
    <mergeCell ref="D15:J15"/>
    <mergeCell ref="D12:G12"/>
    <mergeCell ref="I12:J12"/>
    <mergeCell ref="B6:J6"/>
    <mergeCell ref="I19:J19"/>
    <mergeCell ref="I20:J20"/>
    <mergeCell ref="D13:G13"/>
    <mergeCell ref="I13:J13"/>
    <mergeCell ref="B52:D52"/>
    <mergeCell ref="B40:D40"/>
    <mergeCell ref="B49:D49"/>
    <mergeCell ref="B50:D50"/>
    <mergeCell ref="B51:D51"/>
  </mergeCells>
  <dataValidations xWindow="1276" yWindow="333" count="5">
    <dataValidation type="date" operator="greaterThanOrEqual" allowBlank="1" showErrorMessage="1" prompt="Date" sqref="D19:D20">
      <formula1>DATEVALUE("1/Jan/2012")</formula1>
    </dataValidation>
    <dataValidation type="list" allowBlank="1" showInputMessage="1" showErrorMessage="1" sqref="D75">
      <formula1>SOF</formula1>
    </dataValidation>
    <dataValidation type="list" allowBlank="1" showInputMessage="1" showErrorMessage="1" sqref="D24:D26 I19 J24:J25">
      <formula1>Incremental</formula1>
    </dataValidation>
    <dataValidation type="list" allowBlank="1" showInputMessage="1" showErrorMessage="1" sqref="D12:G12">
      <formula1>funding</formula1>
    </dataValidation>
    <dataValidation type="date" operator="greaterThanOrEqual" allowBlank="1" prompt="Date" sqref="I20:J20">
      <formula1>DATEVALUE("1/Jan/2012")</formula1>
    </dataValidation>
  </dataValidations>
  <pageMargins left="0.82677165354330717" right="0.23622047244094491" top="0.59055118110236227" bottom="0.35433070866141736" header="0.31496062992125984" footer="0.31496062992125984"/>
  <pageSetup paperSize="9" scale="52" orientation="portrait" horizontalDpi="300" verticalDpi="300" r:id="rId1"/>
  <headerFooter>
    <oddFooter>&amp;L&amp;8&amp;Z\&amp;F:&amp;A&amp;CPage &amp;P of &amp;N&amp;R&amp;8Printed: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W27"/>
  <sheetViews>
    <sheetView showGridLines="0" topLeftCell="A4" workbookViewId="0">
      <selection activeCell="M19" sqref="M19"/>
    </sheetView>
  </sheetViews>
  <sheetFormatPr defaultRowHeight="15" x14ac:dyDescent="0.25"/>
  <cols>
    <col min="1" max="1" width="3" style="209" customWidth="1"/>
    <col min="2" max="2" width="3.42578125" style="209" customWidth="1"/>
    <col min="3" max="3" width="3.7109375" style="209" customWidth="1"/>
    <col min="4" max="4" width="18" style="209" customWidth="1"/>
    <col min="5" max="5" width="22.140625" style="209" customWidth="1"/>
    <col min="6" max="6" width="0.7109375" style="209" customWidth="1"/>
    <col min="7" max="7" width="21.85546875" style="219" customWidth="1"/>
    <col min="8" max="8" width="2.85546875" style="209" customWidth="1"/>
    <col min="9" max="9" width="19.7109375" style="209" bestFit="1" customWidth="1"/>
    <col min="10" max="10" width="23" style="209" customWidth="1"/>
    <col min="11" max="14" width="19.7109375" style="209" bestFit="1" customWidth="1"/>
    <col min="15" max="16" width="19.7109375" style="209" hidden="1" customWidth="1"/>
    <col min="17" max="17" width="5.140625" style="209" customWidth="1"/>
    <col min="18" max="18" width="5.7109375" style="209" customWidth="1"/>
    <col min="19" max="19" width="4.7109375" style="209" customWidth="1"/>
    <col min="20" max="20" width="20.85546875" style="209" customWidth="1"/>
    <col min="21" max="21" width="20.42578125" style="209" customWidth="1"/>
    <col min="22" max="22" width="3" style="209" customWidth="1"/>
    <col min="23" max="23" width="19.140625" style="209" customWidth="1"/>
    <col min="24" max="24" width="17.7109375" style="209" customWidth="1"/>
    <col min="25" max="16384" width="9.140625" style="209"/>
  </cols>
  <sheetData>
    <row r="2" spans="1:23" ht="24" customHeight="1" x14ac:dyDescent="0.25">
      <c r="B2" s="238"/>
      <c r="C2" s="238"/>
      <c r="D2" s="238"/>
      <c r="E2" s="238"/>
      <c r="F2" s="238"/>
      <c r="G2" s="266"/>
      <c r="H2" s="238"/>
      <c r="I2" s="238"/>
      <c r="J2" s="238"/>
      <c r="K2" s="238"/>
      <c r="L2" s="238"/>
      <c r="M2" s="238"/>
      <c r="N2" s="238"/>
      <c r="O2" s="238"/>
      <c r="P2" s="238"/>
      <c r="Q2" s="238"/>
      <c r="R2" s="238"/>
      <c r="S2" s="238"/>
      <c r="T2" s="238"/>
      <c r="V2" s="238"/>
      <c r="W2" s="238"/>
    </row>
    <row r="3" spans="1:23" ht="24" customHeight="1" x14ac:dyDescent="0.25">
      <c r="B3" s="238"/>
      <c r="C3" s="238"/>
      <c r="D3" s="238"/>
      <c r="E3" s="238"/>
      <c r="F3" s="238"/>
      <c r="G3" s="266"/>
      <c r="H3" s="238"/>
      <c r="I3" s="238"/>
      <c r="J3" s="238"/>
      <c r="K3" s="238"/>
      <c r="L3" s="238"/>
      <c r="M3" s="238"/>
      <c r="N3" s="238"/>
      <c r="O3" s="238"/>
      <c r="P3" s="238"/>
      <c r="Q3" s="238"/>
      <c r="R3" s="238"/>
      <c r="S3" s="238"/>
      <c r="T3" s="238"/>
      <c r="V3" s="238"/>
      <c r="W3" s="238"/>
    </row>
    <row r="4" spans="1:23" ht="32.25" customHeight="1" x14ac:dyDescent="0.25">
      <c r="A4" s="238"/>
      <c r="B4" s="669"/>
      <c r="C4" s="669"/>
      <c r="D4" s="669"/>
      <c r="E4" s="238"/>
      <c r="F4" s="238"/>
      <c r="G4" s="266"/>
      <c r="H4" s="238"/>
      <c r="I4" s="238"/>
      <c r="J4" s="238"/>
      <c r="K4" s="238"/>
      <c r="L4" s="238"/>
      <c r="M4" s="238"/>
      <c r="N4" s="238"/>
      <c r="O4" s="238"/>
      <c r="P4" s="238"/>
      <c r="Q4" s="238"/>
      <c r="R4" s="238"/>
    </row>
    <row r="5" spans="1:23" ht="24.75" hidden="1" customHeight="1" x14ac:dyDescent="0.25">
      <c r="A5" s="239"/>
      <c r="B5" s="669"/>
      <c r="C5" s="669"/>
      <c r="D5" s="669"/>
      <c r="E5" s="238"/>
      <c r="F5" s="239"/>
      <c r="G5" s="267"/>
      <c r="H5" s="239"/>
      <c r="I5" s="239"/>
      <c r="J5" s="239"/>
      <c r="K5" s="238"/>
      <c r="L5" s="238"/>
      <c r="M5" s="238"/>
      <c r="N5" s="238"/>
      <c r="O5" s="238"/>
      <c r="P5" s="238"/>
      <c r="Q5" s="238"/>
      <c r="R5" s="238"/>
    </row>
    <row r="6" spans="1:23" ht="24.75" hidden="1" customHeight="1" thickBot="1" x14ac:dyDescent="0.3">
      <c r="B6" s="669"/>
      <c r="C6" s="669"/>
      <c r="D6" s="669"/>
      <c r="E6" s="238"/>
      <c r="K6" s="238"/>
      <c r="L6" s="238"/>
      <c r="M6" s="238"/>
      <c r="N6" s="238"/>
      <c r="O6" s="238"/>
      <c r="P6" s="238"/>
      <c r="Q6" s="238"/>
      <c r="R6" s="238"/>
    </row>
    <row r="7" spans="1:23" ht="17.25" customHeight="1" x14ac:dyDescent="0.25">
      <c r="B7" s="669"/>
      <c r="C7" s="669"/>
      <c r="D7" s="669"/>
      <c r="E7" s="670"/>
      <c r="J7" s="639"/>
      <c r="K7" s="238"/>
      <c r="L7" s="238"/>
      <c r="M7" s="238"/>
      <c r="N7" s="238"/>
      <c r="O7" s="238"/>
      <c r="P7" s="238"/>
      <c r="Q7" s="238"/>
      <c r="R7" s="238"/>
    </row>
    <row r="8" spans="1:23" ht="12" customHeight="1" thickBot="1" x14ac:dyDescent="0.3">
      <c r="K8" s="238"/>
      <c r="L8" s="238"/>
      <c r="M8" s="238"/>
      <c r="N8" s="238"/>
      <c r="O8" s="238"/>
      <c r="P8" s="238"/>
      <c r="Q8" s="238"/>
      <c r="R8" s="238"/>
    </row>
    <row r="9" spans="1:23" ht="9.75" customHeight="1" x14ac:dyDescent="0.25">
      <c r="C9" s="232"/>
      <c r="D9" s="233"/>
      <c r="E9" s="233"/>
      <c r="F9" s="233"/>
      <c r="G9" s="268"/>
      <c r="H9" s="233"/>
      <c r="I9" s="233"/>
      <c r="J9" s="233"/>
      <c r="K9" s="278"/>
      <c r="L9" s="278"/>
      <c r="M9" s="278"/>
      <c r="N9" s="278"/>
      <c r="O9" s="278"/>
      <c r="P9" s="278"/>
      <c r="Q9" s="279"/>
      <c r="R9" s="641"/>
    </row>
    <row r="10" spans="1:23" ht="11.25" customHeight="1" thickBot="1" x14ac:dyDescent="0.3">
      <c r="C10" s="234"/>
      <c r="D10" s="235"/>
      <c r="E10" s="235"/>
      <c r="F10" s="235"/>
      <c r="G10" s="269"/>
      <c r="H10" s="235"/>
      <c r="I10" s="298" t="e">
        <f>LEFT('1.Coversheet'!#REF!,5)</f>
        <v>#REF!</v>
      </c>
      <c r="J10" s="299" t="e">
        <f t="shared" ref="J10:P10" si="0">I10</f>
        <v>#REF!</v>
      </c>
      <c r="K10" s="299" t="e">
        <f t="shared" si="0"/>
        <v>#REF!</v>
      </c>
      <c r="L10" s="299" t="e">
        <f t="shared" si="0"/>
        <v>#REF!</v>
      </c>
      <c r="M10" s="299" t="e">
        <f t="shared" si="0"/>
        <v>#REF!</v>
      </c>
      <c r="N10" s="299" t="e">
        <f t="shared" si="0"/>
        <v>#REF!</v>
      </c>
      <c r="O10" s="299" t="e">
        <f t="shared" si="0"/>
        <v>#REF!</v>
      </c>
      <c r="P10" s="299" t="e">
        <f t="shared" si="0"/>
        <v>#REF!</v>
      </c>
      <c r="Q10" s="236"/>
      <c r="R10" s="192"/>
    </row>
    <row r="11" spans="1:23" ht="25.5" customHeight="1" thickBot="1" x14ac:dyDescent="0.3">
      <c r="C11" s="234"/>
      <c r="D11" s="967" t="s">
        <v>532</v>
      </c>
      <c r="E11" s="968"/>
      <c r="F11" s="277"/>
      <c r="G11" s="276" t="s">
        <v>359</v>
      </c>
      <c r="H11" s="277"/>
      <c r="I11" s="344">
        <f>YEAR('1.Coversheet'!D19)</f>
        <v>1900</v>
      </c>
      <c r="J11" s="344">
        <f t="shared" ref="J11:P11" si="1">I11+1</f>
        <v>1901</v>
      </c>
      <c r="K11" s="344">
        <f t="shared" si="1"/>
        <v>1902</v>
      </c>
      <c r="L11" s="344">
        <f t="shared" si="1"/>
        <v>1903</v>
      </c>
      <c r="M11" s="344">
        <f t="shared" si="1"/>
        <v>1904</v>
      </c>
      <c r="N11" s="916">
        <f t="shared" si="1"/>
        <v>1905</v>
      </c>
      <c r="O11" s="344">
        <f t="shared" si="1"/>
        <v>1906</v>
      </c>
      <c r="P11" s="344">
        <f t="shared" si="1"/>
        <v>1907</v>
      </c>
      <c r="Q11" s="236"/>
      <c r="R11" s="641"/>
    </row>
    <row r="12" spans="1:23" ht="28.5" customHeight="1" thickBot="1" x14ac:dyDescent="0.3">
      <c r="C12" s="234"/>
      <c r="D12" s="235"/>
      <c r="E12" s="235"/>
      <c r="F12" s="235"/>
      <c r="G12" s="270"/>
      <c r="H12" s="235"/>
      <c r="I12" s="271"/>
      <c r="J12" s="271"/>
      <c r="K12" s="271"/>
      <c r="L12" s="271"/>
      <c r="M12" s="271"/>
      <c r="N12" s="271"/>
      <c r="O12" s="271"/>
      <c r="P12" s="271"/>
      <c r="Q12" s="236"/>
      <c r="R12" s="641"/>
    </row>
    <row r="13" spans="1:23" s="240" customFormat="1" ht="27.75" customHeight="1" thickBot="1" x14ac:dyDescent="0.3">
      <c r="C13" s="684"/>
      <c r="D13" s="969" t="s">
        <v>529</v>
      </c>
      <c r="E13" s="970"/>
      <c r="F13" s="685"/>
      <c r="G13" s="686">
        <f>SUM(I13:P13)</f>
        <v>0</v>
      </c>
      <c r="H13" s="685"/>
      <c r="I13" s="917">
        <f>'9. Budget Load'!L18</f>
        <v>0</v>
      </c>
      <c r="J13" s="917">
        <f>'9. Budget Load'!M18</f>
        <v>0</v>
      </c>
      <c r="K13" s="917">
        <f>'9. Budget Load'!N18</f>
        <v>0</v>
      </c>
      <c r="L13" s="917">
        <f>'9. Budget Load'!O18</f>
        <v>0</v>
      </c>
      <c r="M13" s="917">
        <f>'9. Budget Load'!P18</f>
        <v>0</v>
      </c>
      <c r="N13" s="918">
        <f>'9. Budget Load'!Q18</f>
        <v>0</v>
      </c>
      <c r="O13" s="687">
        <f>'9. Budget Load'!R18</f>
        <v>0</v>
      </c>
      <c r="P13" s="687">
        <f>'9. Budget Load'!S18</f>
        <v>0</v>
      </c>
      <c r="Q13" s="688"/>
    </row>
    <row r="14" spans="1:23" x14ac:dyDescent="0.25">
      <c r="C14" s="234"/>
      <c r="D14" s="235"/>
      <c r="E14" s="235"/>
      <c r="F14" s="235"/>
      <c r="G14" s="270"/>
      <c r="H14" s="235"/>
      <c r="I14" s="675"/>
      <c r="J14" s="675"/>
      <c r="K14" s="675"/>
      <c r="L14" s="675"/>
      <c r="M14" s="675"/>
      <c r="N14" s="675"/>
      <c r="O14" s="271"/>
      <c r="P14" s="271"/>
      <c r="Q14" s="236"/>
    </row>
    <row r="15" spans="1:23" ht="15.75" thickBot="1" x14ac:dyDescent="0.3">
      <c r="C15" s="234"/>
      <c r="D15" s="235"/>
      <c r="E15" s="235"/>
      <c r="F15" s="235"/>
      <c r="G15" s="270"/>
      <c r="H15" s="235"/>
      <c r="I15" s="675"/>
      <c r="J15" s="675"/>
      <c r="K15" s="675"/>
      <c r="L15" s="675"/>
      <c r="M15" s="675"/>
      <c r="N15" s="675"/>
      <c r="O15" s="271"/>
      <c r="P15" s="271"/>
      <c r="Q15" s="236"/>
    </row>
    <row r="16" spans="1:23" ht="27.75" customHeight="1" thickBot="1" x14ac:dyDescent="0.3">
      <c r="C16" s="234"/>
      <c r="D16" s="965" t="s">
        <v>531</v>
      </c>
      <c r="E16" s="966"/>
      <c r="F16" s="235"/>
      <c r="G16" s="686">
        <f>SUM(I16:P16)</f>
        <v>0</v>
      </c>
      <c r="H16" s="235"/>
      <c r="I16" s="919">
        <f>'6.Direct Non-Salary'!F16</f>
        <v>0</v>
      </c>
      <c r="J16" s="919">
        <f>'6.Direct Non-Salary'!G16</f>
        <v>0</v>
      </c>
      <c r="K16" s="919">
        <f>'6.Direct Non-Salary'!H16</f>
        <v>0</v>
      </c>
      <c r="L16" s="919">
        <f>'6.Direct Non-Salary'!I16</f>
        <v>0</v>
      </c>
      <c r="M16" s="919">
        <f>'6.Direct Non-Salary'!J16</f>
        <v>0</v>
      </c>
      <c r="N16" s="920">
        <f>'6.Direct Non-Salary'!K16</f>
        <v>0</v>
      </c>
      <c r="O16" s="678">
        <f>'6.Direct Non-Salary'!L16</f>
        <v>0</v>
      </c>
      <c r="P16" s="678">
        <f>'6.Direct Non-Salary'!M16</f>
        <v>0</v>
      </c>
      <c r="Q16" s="236"/>
    </row>
    <row r="17" spans="3:17" ht="15.75" thickBot="1" x14ac:dyDescent="0.3">
      <c r="C17" s="234"/>
      <c r="D17" s="271"/>
      <c r="E17" s="271"/>
      <c r="F17" s="271"/>
      <c r="G17" s="675"/>
      <c r="H17" s="271"/>
      <c r="I17" s="675"/>
      <c r="J17" s="675"/>
      <c r="K17" s="675"/>
      <c r="L17" s="675"/>
      <c r="M17" s="675"/>
      <c r="N17" s="675"/>
      <c r="O17" s="271"/>
      <c r="P17" s="271"/>
      <c r="Q17" s="236"/>
    </row>
    <row r="18" spans="3:17" ht="27.75" customHeight="1" thickBot="1" x14ac:dyDescent="0.3">
      <c r="C18" s="234"/>
      <c r="D18" s="965" t="s">
        <v>360</v>
      </c>
      <c r="E18" s="966"/>
      <c r="F18" s="235"/>
      <c r="G18" s="686">
        <f>SUM(I18:P18)</f>
        <v>0</v>
      </c>
      <c r="H18" s="235"/>
      <c r="I18" s="919">
        <f>'9. Budget Load'!L49</f>
        <v>0</v>
      </c>
      <c r="J18" s="919">
        <f>'9. Budget Load'!M49</f>
        <v>0</v>
      </c>
      <c r="K18" s="919">
        <f>'9. Budget Load'!N49</f>
        <v>0</v>
      </c>
      <c r="L18" s="919">
        <f>'9. Budget Load'!O49</f>
        <v>0</v>
      </c>
      <c r="M18" s="919">
        <f>'9. Budget Load'!P49</f>
        <v>0</v>
      </c>
      <c r="N18" s="920">
        <f>'9. Budget Load'!Q49</f>
        <v>0</v>
      </c>
      <c r="O18" s="678">
        <f>'9. Budget Load'!R49</f>
        <v>0</v>
      </c>
      <c r="P18" s="678">
        <f>'9. Budget Load'!S49</f>
        <v>0</v>
      </c>
      <c r="Q18" s="236"/>
    </row>
    <row r="19" spans="3:17" ht="15.75" thickBot="1" x14ac:dyDescent="0.3">
      <c r="C19" s="234"/>
      <c r="D19" s="271"/>
      <c r="E19" s="271"/>
      <c r="F19" s="271"/>
      <c r="G19" s="675"/>
      <c r="H19" s="271"/>
      <c r="I19" s="675"/>
      <c r="J19" s="675"/>
      <c r="K19" s="675"/>
      <c r="L19" s="675"/>
      <c r="M19" s="675"/>
      <c r="N19" s="675"/>
      <c r="O19" s="271"/>
      <c r="P19" s="271"/>
      <c r="Q19" s="236"/>
    </row>
    <row r="20" spans="3:17" s="240" customFormat="1" ht="27.75" customHeight="1" thickBot="1" x14ac:dyDescent="0.3">
      <c r="C20" s="684"/>
      <c r="D20" s="969" t="s">
        <v>817</v>
      </c>
      <c r="E20" s="970"/>
      <c r="F20" s="685">
        <f>G16+G18</f>
        <v>0</v>
      </c>
      <c r="G20" s="686">
        <f>SUM(I20:P20)</f>
        <v>0</v>
      </c>
      <c r="H20" s="685"/>
      <c r="I20" s="917">
        <f>SUM(I18:I19,I16)</f>
        <v>0</v>
      </c>
      <c r="J20" s="917">
        <f t="shared" ref="J20:N20" si="2">SUM(J18:J19,J16)</f>
        <v>0</v>
      </c>
      <c r="K20" s="917">
        <f t="shared" si="2"/>
        <v>0</v>
      </c>
      <c r="L20" s="917">
        <f t="shared" si="2"/>
        <v>0</v>
      </c>
      <c r="M20" s="917">
        <f t="shared" si="2"/>
        <v>0</v>
      </c>
      <c r="N20" s="918">
        <f t="shared" si="2"/>
        <v>0</v>
      </c>
      <c r="O20" s="687">
        <f t="shared" ref="O20:P20" si="3">SUM(O18:O19,O16)</f>
        <v>0</v>
      </c>
      <c r="P20" s="687">
        <f t="shared" si="3"/>
        <v>0</v>
      </c>
      <c r="Q20" s="688"/>
    </row>
    <row r="21" spans="3:17" ht="15.75" thickBot="1" x14ac:dyDescent="0.3">
      <c r="C21" s="234"/>
      <c r="D21" s="271"/>
      <c r="E21" s="271"/>
      <c r="F21" s="271"/>
      <c r="G21" s="675"/>
      <c r="H21" s="271"/>
      <c r="I21" s="675"/>
      <c r="J21" s="675"/>
      <c r="K21" s="675"/>
      <c r="L21" s="675"/>
      <c r="M21" s="675"/>
      <c r="N21" s="675"/>
      <c r="O21" s="271"/>
      <c r="P21" s="271"/>
      <c r="Q21" s="236"/>
    </row>
    <row r="22" spans="3:17" s="240" customFormat="1" ht="27.75" customHeight="1" thickBot="1" x14ac:dyDescent="0.3">
      <c r="C22" s="684"/>
      <c r="D22" s="969" t="s">
        <v>690</v>
      </c>
      <c r="E22" s="970"/>
      <c r="F22" s="685"/>
      <c r="G22" s="686">
        <f>SUM(I22:P22)</f>
        <v>0</v>
      </c>
      <c r="H22" s="685"/>
      <c r="I22" s="917">
        <f>'9. Budget Load'!L174</f>
        <v>0</v>
      </c>
      <c r="J22" s="917">
        <f>'9. Budget Load'!M174</f>
        <v>0</v>
      </c>
      <c r="K22" s="917">
        <f>'9. Budget Load'!N174</f>
        <v>0</v>
      </c>
      <c r="L22" s="917">
        <f>'9. Budget Load'!O174</f>
        <v>0</v>
      </c>
      <c r="M22" s="917">
        <f>'9. Budget Load'!P174</f>
        <v>0</v>
      </c>
      <c r="N22" s="918">
        <f>'9. Budget Load'!Q174</f>
        <v>0</v>
      </c>
      <c r="O22" s="687">
        <f>'9. Budget Load'!R174</f>
        <v>0</v>
      </c>
      <c r="P22" s="687">
        <f>'9. Budget Load'!S174</f>
        <v>0</v>
      </c>
      <c r="Q22" s="688"/>
    </row>
    <row r="23" spans="3:17" ht="15.75" thickBot="1" x14ac:dyDescent="0.3">
      <c r="C23" s="234"/>
      <c r="D23" s="235"/>
      <c r="E23" s="235"/>
      <c r="F23" s="235"/>
      <c r="G23" s="676"/>
      <c r="H23" s="235"/>
      <c r="I23" s="269"/>
      <c r="J23" s="269"/>
      <c r="K23" s="269"/>
      <c r="L23" s="269"/>
      <c r="M23" s="269"/>
      <c r="N23" s="269"/>
      <c r="O23" s="235"/>
      <c r="P23" s="235"/>
      <c r="Q23" s="236"/>
    </row>
    <row r="24" spans="3:17" s="240" customFormat="1" ht="27.75" customHeight="1" thickBot="1" x14ac:dyDescent="0.3">
      <c r="C24" s="684"/>
      <c r="D24" s="969" t="s">
        <v>361</v>
      </c>
      <c r="E24" s="970"/>
      <c r="F24" s="685"/>
      <c r="G24" s="686">
        <f>SUM(I24:P24)</f>
        <v>0</v>
      </c>
      <c r="H24" s="685"/>
      <c r="I24" s="917">
        <f t="shared" ref="I24:P24" si="4">I20+I22</f>
        <v>0</v>
      </c>
      <c r="J24" s="917">
        <f t="shared" si="4"/>
        <v>0</v>
      </c>
      <c r="K24" s="917">
        <f t="shared" si="4"/>
        <v>0</v>
      </c>
      <c r="L24" s="917">
        <f t="shared" si="4"/>
        <v>0</v>
      </c>
      <c r="M24" s="917">
        <f t="shared" si="4"/>
        <v>0</v>
      </c>
      <c r="N24" s="918">
        <f t="shared" si="4"/>
        <v>0</v>
      </c>
      <c r="O24" s="687">
        <f t="shared" si="4"/>
        <v>0</v>
      </c>
      <c r="P24" s="687">
        <f t="shared" si="4"/>
        <v>0</v>
      </c>
      <c r="Q24" s="688"/>
    </row>
    <row r="25" spans="3:17" ht="15.75" thickBot="1" x14ac:dyDescent="0.3">
      <c r="C25" s="234"/>
      <c r="D25" s="235"/>
      <c r="E25" s="235"/>
      <c r="F25" s="235"/>
      <c r="G25" s="676"/>
      <c r="H25" s="235"/>
      <c r="I25" s="235"/>
      <c r="J25" s="235"/>
      <c r="K25" s="235"/>
      <c r="L25" s="235"/>
      <c r="M25" s="235"/>
      <c r="N25" s="235"/>
      <c r="O25" s="235"/>
      <c r="P25" s="235"/>
      <c r="Q25" s="236"/>
    </row>
    <row r="26" spans="3:17" ht="26.25" customHeight="1" thickBot="1" x14ac:dyDescent="0.3">
      <c r="C26" s="234"/>
      <c r="D26" s="965" t="s">
        <v>826</v>
      </c>
      <c r="E26" s="966"/>
      <c r="F26" s="235"/>
      <c r="G26" s="677">
        <f>G13-G24</f>
        <v>0</v>
      </c>
      <c r="H26" s="235"/>
      <c r="I26" s="235"/>
      <c r="J26" s="235"/>
      <c r="K26" s="235"/>
      <c r="L26" s="235"/>
      <c r="M26" s="235"/>
      <c r="N26" s="235"/>
      <c r="O26" s="235"/>
      <c r="P26" s="235"/>
      <c r="Q26" s="236"/>
    </row>
    <row r="27" spans="3:17" ht="15.75" thickBot="1" x14ac:dyDescent="0.3">
      <c r="C27" s="237"/>
      <c r="D27" s="407"/>
      <c r="E27" s="407"/>
      <c r="F27" s="407"/>
      <c r="G27" s="448"/>
      <c r="H27" s="407"/>
      <c r="I27" s="407"/>
      <c r="J27" s="407"/>
      <c r="K27" s="407"/>
      <c r="L27" s="407"/>
      <c r="M27" s="407"/>
      <c r="N27" s="407"/>
      <c r="O27" s="407"/>
      <c r="P27" s="407"/>
      <c r="Q27" s="408"/>
    </row>
  </sheetData>
  <sheetProtection algorithmName="SHA-512" hashValue="HPkS2yAOqj0CHtkburHqE2HM6ULokc+UN+9Pk/rlH+CDi7aQKj3UTMP585foljpGJXMbJr590mLD4mVaL21X4A==" saltValue="dLvJZJGzVpNyeoJoh1xpow==" spinCount="100000" sheet="1" objects="1" scenarios="1"/>
  <mergeCells count="8">
    <mergeCell ref="D26:E26"/>
    <mergeCell ref="D11:E11"/>
    <mergeCell ref="D13:E13"/>
    <mergeCell ref="D24:E24"/>
    <mergeCell ref="D16:E16"/>
    <mergeCell ref="D18:E18"/>
    <mergeCell ref="D22:E22"/>
    <mergeCell ref="D20:E20"/>
  </mergeCells>
  <pageMargins left="0.70866141732283472" right="0.70866141732283472" top="0.74803149606299213" bottom="0.74803149606299213" header="0.31496062992125984" footer="0.31496062992125984"/>
  <pageSetup paperSize="9" scale="5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Z22"/>
  <sheetViews>
    <sheetView showGridLines="0" workbookViewId="0">
      <selection activeCell="L20" sqref="L20"/>
    </sheetView>
  </sheetViews>
  <sheetFormatPr defaultRowHeight="15" x14ac:dyDescent="0.25"/>
  <cols>
    <col min="1" max="1" width="3" style="209" customWidth="1"/>
    <col min="2" max="2" width="3.42578125" style="209" customWidth="1"/>
    <col min="3" max="3" width="3.7109375" style="209" customWidth="1"/>
    <col min="4" max="4" width="18" style="209" customWidth="1"/>
    <col min="5" max="5" width="22.140625" style="209" customWidth="1"/>
    <col min="6" max="6" width="0.7109375" style="209" customWidth="1"/>
    <col min="7" max="7" width="21.85546875" style="219" customWidth="1"/>
    <col min="8" max="8" width="2.85546875" style="209" customWidth="1"/>
    <col min="9" max="9" width="19.7109375" style="209" bestFit="1" customWidth="1"/>
    <col min="10" max="10" width="23" style="209" customWidth="1"/>
    <col min="11" max="14" width="19.7109375" style="209" bestFit="1" customWidth="1"/>
    <col min="15" max="15" width="5.140625" style="209" customWidth="1"/>
    <col min="16" max="16" width="5.7109375" style="209" customWidth="1"/>
    <col min="17" max="17" width="4.7109375" style="209" customWidth="1"/>
    <col min="18" max="18" width="20.85546875" style="209" customWidth="1"/>
    <col min="19" max="19" width="20.42578125" style="209" customWidth="1"/>
    <col min="20" max="20" width="3" style="209" customWidth="1"/>
    <col min="21" max="21" width="19.140625" style="209" customWidth="1"/>
    <col min="22" max="22" width="17.7109375" style="209" customWidth="1"/>
    <col min="23" max="16384" width="9.140625" style="209"/>
  </cols>
  <sheetData>
    <row r="2" spans="1:26" ht="24" customHeight="1" x14ac:dyDescent="0.25">
      <c r="B2" s="238"/>
      <c r="C2" s="238"/>
      <c r="D2" s="238"/>
      <c r="E2" s="238"/>
      <c r="F2" s="238"/>
      <c r="G2" s="266"/>
      <c r="H2" s="238"/>
      <c r="I2" s="238"/>
      <c r="J2" s="238"/>
      <c r="K2" s="238"/>
      <c r="L2" s="238"/>
      <c r="M2" s="238"/>
      <c r="N2" s="238"/>
      <c r="O2" s="238"/>
      <c r="P2" s="238"/>
      <c r="Q2" s="238"/>
      <c r="R2" s="238"/>
      <c r="T2" s="238"/>
      <c r="U2" s="238"/>
    </row>
    <row r="3" spans="1:26" ht="24" customHeight="1" x14ac:dyDescent="0.25">
      <c r="B3" s="238"/>
      <c r="C3" s="238"/>
      <c r="D3" s="238"/>
      <c r="E3" s="238"/>
      <c r="F3" s="238"/>
      <c r="G3" s="266"/>
      <c r="H3" s="238"/>
      <c r="I3" s="238"/>
      <c r="J3" s="238"/>
      <c r="K3" s="238"/>
      <c r="L3" s="238"/>
      <c r="M3" s="238"/>
      <c r="N3" s="238"/>
      <c r="O3" s="238"/>
      <c r="P3" s="238"/>
      <c r="Q3" s="238"/>
      <c r="R3" s="238"/>
      <c r="T3" s="238"/>
      <c r="U3" s="238"/>
    </row>
    <row r="4" spans="1:26" ht="32.25" customHeight="1" thickBot="1" x14ac:dyDescent="0.3">
      <c r="A4" s="238"/>
      <c r="B4" s="669"/>
      <c r="C4" s="669"/>
      <c r="D4" s="669"/>
      <c r="E4" s="238"/>
      <c r="F4" s="238"/>
      <c r="G4" s="266"/>
      <c r="H4" s="238"/>
      <c r="I4" s="238"/>
      <c r="J4" s="238"/>
      <c r="K4" s="238"/>
      <c r="L4" s="238"/>
      <c r="M4" s="238"/>
      <c r="N4" s="238"/>
      <c r="O4" s="238"/>
      <c r="P4" s="238"/>
    </row>
    <row r="5" spans="1:26" ht="24.75" hidden="1" customHeight="1" x14ac:dyDescent="0.25">
      <c r="A5" s="239"/>
      <c r="B5" s="669"/>
      <c r="C5" s="669"/>
      <c r="D5" s="669"/>
      <c r="E5" s="238"/>
      <c r="F5" s="239"/>
      <c r="G5" s="267"/>
      <c r="H5" s="239"/>
      <c r="I5" s="239"/>
      <c r="J5" s="239"/>
      <c r="K5" s="238"/>
      <c r="L5" s="238"/>
      <c r="M5" s="238"/>
      <c r="N5" s="238"/>
      <c r="O5" s="238"/>
      <c r="P5" s="238"/>
    </row>
    <row r="6" spans="1:26" ht="24.75" hidden="1" customHeight="1" thickBot="1" x14ac:dyDescent="0.3">
      <c r="B6" s="669"/>
      <c r="C6" s="669"/>
      <c r="D6" s="669"/>
      <c r="E6" s="238"/>
      <c r="K6" s="238"/>
      <c r="L6" s="238"/>
      <c r="M6" s="238"/>
      <c r="N6" s="238"/>
      <c r="O6" s="238"/>
      <c r="P6" s="238"/>
    </row>
    <row r="7" spans="1:26" ht="23.25" x14ac:dyDescent="0.25">
      <c r="B7" s="669"/>
      <c r="C7" s="971" t="s">
        <v>191</v>
      </c>
      <c r="D7" s="972"/>
      <c r="E7" s="972"/>
      <c r="F7" s="973"/>
      <c r="K7" s="238"/>
      <c r="L7" s="238"/>
      <c r="M7" s="238"/>
      <c r="N7" s="238"/>
      <c r="O7" s="238"/>
      <c r="P7" s="238"/>
    </row>
    <row r="8" spans="1:26" ht="23.25" x14ac:dyDescent="0.25">
      <c r="B8" s="669"/>
      <c r="C8" s="974" t="s">
        <v>192</v>
      </c>
      <c r="D8" s="975"/>
      <c r="E8" s="975"/>
      <c r="F8" s="976"/>
      <c r="K8" s="238"/>
      <c r="L8" s="238"/>
      <c r="M8" s="238"/>
      <c r="N8" s="238"/>
      <c r="O8" s="238"/>
      <c r="P8" s="238"/>
    </row>
    <row r="9" spans="1:26" s="192" customFormat="1" ht="24.75" customHeight="1" thickBot="1" x14ac:dyDescent="0.3">
      <c r="C9" s="977" t="s">
        <v>229</v>
      </c>
      <c r="D9" s="978"/>
      <c r="E9" s="978"/>
      <c r="F9" s="979"/>
      <c r="J9" s="170"/>
      <c r="K9" s="208"/>
    </row>
    <row r="10" spans="1:26" s="192" customFormat="1" ht="12" customHeight="1" x14ac:dyDescent="0.25">
      <c r="J10" s="170"/>
      <c r="K10" s="208"/>
    </row>
    <row r="11" spans="1:26" ht="24.75" customHeight="1" thickBot="1" x14ac:dyDescent="0.35">
      <c r="B11" s="411" t="s">
        <v>676</v>
      </c>
      <c r="C11" s="669"/>
      <c r="D11" s="669"/>
      <c r="E11" s="238"/>
      <c r="K11" s="238"/>
      <c r="L11" s="238"/>
      <c r="M11" s="238"/>
      <c r="N11" s="238"/>
      <c r="O11" s="238"/>
      <c r="P11" s="238"/>
    </row>
    <row r="12" spans="1:26" ht="24.75" customHeight="1" x14ac:dyDescent="0.35">
      <c r="B12" s="669"/>
      <c r="C12" s="647"/>
      <c r="D12" s="648"/>
      <c r="E12" s="648"/>
      <c r="F12" s="649"/>
      <c r="G12" s="649" t="s">
        <v>822</v>
      </c>
      <c r="H12" s="648"/>
      <c r="I12" s="648"/>
      <c r="J12" s="649" t="s">
        <v>823</v>
      </c>
      <c r="K12" s="650"/>
      <c r="N12" s="238"/>
      <c r="O12" s="238"/>
      <c r="P12" s="238"/>
      <c r="Q12" s="238"/>
      <c r="R12" s="238"/>
      <c r="Z12" s="642"/>
    </row>
    <row r="13" spans="1:26" ht="24" thickBot="1" x14ac:dyDescent="0.3">
      <c r="B13" s="669"/>
      <c r="C13" s="651"/>
      <c r="D13" s="652"/>
      <c r="E13" s="653"/>
      <c r="F13" s="653"/>
      <c r="G13" s="671"/>
      <c r="H13" s="652"/>
      <c r="I13" s="652"/>
      <c r="J13" s="653"/>
      <c r="K13" s="654"/>
      <c r="N13" s="238"/>
      <c r="O13" s="238"/>
      <c r="P13" s="238"/>
      <c r="Q13" s="238"/>
      <c r="R13" s="238"/>
      <c r="Z13" s="642"/>
    </row>
    <row r="14" spans="1:26" ht="33" customHeight="1" thickBot="1" x14ac:dyDescent="0.3">
      <c r="B14" s="669"/>
      <c r="C14" s="651"/>
      <c r="D14" s="655" t="s">
        <v>825</v>
      </c>
      <c r="E14" s="655"/>
      <c r="F14" s="665"/>
      <c r="G14" s="644">
        <v>0</v>
      </c>
      <c r="H14" s="655"/>
      <c r="I14" s="656" t="s">
        <v>825</v>
      </c>
      <c r="J14" s="644">
        <v>0</v>
      </c>
      <c r="K14" s="660"/>
      <c r="N14" s="238"/>
      <c r="O14" s="238"/>
      <c r="P14" s="238"/>
      <c r="Q14" s="238"/>
      <c r="R14" s="238"/>
      <c r="Z14" s="642"/>
    </row>
    <row r="15" spans="1:26" ht="23.25" customHeight="1" x14ac:dyDescent="0.25">
      <c r="B15" s="669"/>
      <c r="C15" s="667"/>
      <c r="D15" s="657"/>
      <c r="E15" s="657"/>
      <c r="F15" s="665"/>
      <c r="G15" s="665"/>
      <c r="H15" s="657"/>
      <c r="I15" s="658"/>
      <c r="J15" s="665"/>
      <c r="K15" s="660"/>
      <c r="N15" s="238"/>
      <c r="O15" s="238"/>
      <c r="P15" s="238"/>
      <c r="Q15" s="238"/>
      <c r="R15" s="238"/>
      <c r="Z15" s="642"/>
    </row>
    <row r="16" spans="1:26" ht="32.25" customHeight="1" x14ac:dyDescent="0.25">
      <c r="B16" s="669"/>
      <c r="C16" s="667"/>
      <c r="D16" s="980" t="s">
        <v>824</v>
      </c>
      <c r="E16" s="980"/>
      <c r="F16" s="665"/>
      <c r="G16" s="672"/>
      <c r="H16" s="655"/>
      <c r="I16" s="656" t="s">
        <v>827</v>
      </c>
      <c r="J16" s="643"/>
      <c r="K16" s="661"/>
      <c r="L16" s="639"/>
      <c r="N16" s="238"/>
      <c r="O16" s="238"/>
      <c r="P16" s="238"/>
      <c r="Q16" s="238"/>
      <c r="R16" s="238"/>
      <c r="Z16" s="642"/>
    </row>
    <row r="17" spans="2:26" ht="21" customHeight="1" thickBot="1" x14ac:dyDescent="0.3">
      <c r="B17" s="669"/>
      <c r="C17" s="667"/>
      <c r="D17" s="655"/>
      <c r="E17" s="655"/>
      <c r="F17" s="665"/>
      <c r="G17" s="665"/>
      <c r="H17" s="655"/>
      <c r="I17" s="656"/>
      <c r="J17" s="665"/>
      <c r="K17" s="660"/>
      <c r="N17" s="238"/>
      <c r="O17" s="238"/>
      <c r="P17" s="238"/>
      <c r="Q17" s="238"/>
      <c r="R17" s="238"/>
      <c r="Z17" s="642"/>
    </row>
    <row r="18" spans="2:26" ht="29.25" customHeight="1" thickBot="1" x14ac:dyDescent="0.3">
      <c r="B18" s="669"/>
      <c r="C18" s="667"/>
      <c r="D18" s="655" t="s">
        <v>825</v>
      </c>
      <c r="E18" s="655"/>
      <c r="F18" s="665"/>
      <c r="G18" s="673">
        <f>G20-G16</f>
        <v>0</v>
      </c>
      <c r="H18" s="655"/>
      <c r="I18" s="656" t="s">
        <v>825</v>
      </c>
      <c r="J18" s="645">
        <f>J16*J14</f>
        <v>0</v>
      </c>
      <c r="K18" s="662"/>
      <c r="N18" s="238"/>
      <c r="O18" s="238"/>
      <c r="P18" s="238"/>
      <c r="Q18" s="238"/>
      <c r="R18" s="238"/>
    </row>
    <row r="19" spans="2:26" ht="23.25" x14ac:dyDescent="0.25">
      <c r="B19" s="669"/>
      <c r="C19" s="651"/>
      <c r="D19" s="655"/>
      <c r="E19" s="655"/>
      <c r="F19" s="665"/>
      <c r="G19" s="665"/>
      <c r="H19" s="655"/>
      <c r="I19" s="656"/>
      <c r="J19" s="665"/>
      <c r="K19" s="660"/>
      <c r="N19" s="238"/>
      <c r="O19" s="238"/>
      <c r="P19" s="238"/>
      <c r="Q19" s="238"/>
      <c r="R19" s="238"/>
    </row>
    <row r="20" spans="2:26" ht="38.25" customHeight="1" x14ac:dyDescent="0.25">
      <c r="B20" s="669"/>
      <c r="C20" s="667"/>
      <c r="D20" s="980" t="s">
        <v>844</v>
      </c>
      <c r="E20" s="980"/>
      <c r="F20" s="665"/>
      <c r="G20" s="674">
        <f>G16/(100%-G14)</f>
        <v>0</v>
      </c>
      <c r="H20" s="655"/>
      <c r="I20" s="656" t="s">
        <v>824</v>
      </c>
      <c r="J20" s="646">
        <f>J16-J18</f>
        <v>0</v>
      </c>
      <c r="K20" s="660"/>
      <c r="N20" s="238"/>
      <c r="O20" s="238"/>
      <c r="P20" s="238"/>
      <c r="Q20" s="238"/>
      <c r="R20" s="238"/>
    </row>
    <row r="21" spans="2:26" ht="23.25" customHeight="1" thickBot="1" x14ac:dyDescent="0.3">
      <c r="B21" s="669"/>
      <c r="C21" s="668"/>
      <c r="D21" s="659"/>
      <c r="E21" s="666"/>
      <c r="F21" s="666"/>
      <c r="G21" s="664"/>
      <c r="H21" s="659"/>
      <c r="I21" s="659"/>
      <c r="J21" s="664"/>
      <c r="K21" s="663"/>
      <c r="N21" s="238"/>
      <c r="O21" s="238"/>
      <c r="P21" s="238"/>
      <c r="Q21" s="238"/>
      <c r="R21" s="238"/>
    </row>
    <row r="22" spans="2:26" ht="17.25" customHeight="1" x14ac:dyDescent="0.25">
      <c r="B22" s="669"/>
      <c r="C22" s="669"/>
      <c r="D22" s="669"/>
      <c r="E22" s="670"/>
      <c r="J22" s="639"/>
      <c r="K22" s="238"/>
      <c r="L22" s="238"/>
      <c r="M22" s="238"/>
      <c r="N22" s="238"/>
      <c r="O22" s="238"/>
      <c r="P22" s="238"/>
    </row>
  </sheetData>
  <sheetProtection algorithmName="SHA-512" hashValue="gkp6+GbuinmL1JOeX4/FIaFu7eAQjpnp9gJrVjwGtOoh6X7f8HrovBgGmLaLuramPPMGQ09Y9J/u/cmZkWjUag==" saltValue="xjH5Vv17WgEtLJKN9lKBJg==" spinCount="100000" sheet="1" objects="1" scenarios="1"/>
  <mergeCells count="5">
    <mergeCell ref="C7:F7"/>
    <mergeCell ref="C8:F8"/>
    <mergeCell ref="C9:F9"/>
    <mergeCell ref="D16:E16"/>
    <mergeCell ref="D20:E20"/>
  </mergeCells>
  <pageMargins left="0.70866141732283472" right="0.70866141732283472" top="0.74803149606299213" bottom="0.74803149606299213" header="0.31496062992125984" footer="0.31496062992125984"/>
  <pageSetup paperSize="9" scale="5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U64"/>
  <sheetViews>
    <sheetView showGridLines="0" topLeftCell="A50" zoomScaleNormal="100" workbookViewId="0">
      <selection activeCell="F19" sqref="F19"/>
    </sheetView>
  </sheetViews>
  <sheetFormatPr defaultRowHeight="15" outlineLevelRow="1" x14ac:dyDescent="0.25"/>
  <cols>
    <col min="1" max="1" width="1.7109375" style="191" customWidth="1"/>
    <col min="2" max="2" width="18.42578125" style="5" customWidth="1"/>
    <col min="3" max="3" width="13.42578125" style="5" customWidth="1"/>
    <col min="4" max="4" width="11" style="208" customWidth="1"/>
    <col min="5" max="5" width="28.85546875" style="5" customWidth="1"/>
    <col min="6" max="6" width="25.28515625" style="5" customWidth="1"/>
    <col min="7" max="7" width="10.28515625" style="208" hidden="1" customWidth="1"/>
    <col min="8" max="8" width="14" style="208" hidden="1" customWidth="1"/>
    <col min="9" max="9" width="21.5703125" style="5" customWidth="1"/>
    <col min="10" max="10" width="9.140625" style="9"/>
    <col min="11" max="11" width="10.7109375" style="5" bestFit="1" customWidth="1"/>
    <col min="12" max="12" width="10.28515625" style="5" customWidth="1"/>
    <col min="13" max="13" width="14.42578125" style="358" hidden="1" customWidth="1"/>
    <col min="14" max="14" width="12" style="209" hidden="1" customWidth="1"/>
    <col min="15" max="15" width="9.140625" style="219"/>
    <col min="16" max="16" width="14.28515625" style="219" customWidth="1"/>
    <col min="17" max="17" width="9.140625" style="219" hidden="1" customWidth="1"/>
    <col min="18" max="18" width="12.140625" style="209" hidden="1" customWidth="1"/>
    <col min="19" max="19" width="15.140625" style="209" hidden="1" customWidth="1"/>
    <col min="20" max="20" width="14" style="209" hidden="1" customWidth="1"/>
    <col min="21" max="21" width="17.85546875" style="209" customWidth="1"/>
    <col min="22" max="22" width="17.5703125" style="209" customWidth="1"/>
    <col min="23" max="23" width="18" style="209" customWidth="1"/>
    <col min="24" max="24" width="18.140625" style="209" customWidth="1"/>
    <col min="25" max="25" width="18.28515625" style="209" customWidth="1"/>
    <col min="26" max="26" width="18.140625" style="209" customWidth="1"/>
    <col min="27" max="28" width="17.7109375" style="209" customWidth="1"/>
    <col min="29" max="36" width="16.7109375" style="209" customWidth="1"/>
    <col min="37" max="37" width="19.5703125" style="209" customWidth="1"/>
    <col min="38" max="38" width="3.85546875" style="821" customWidth="1"/>
    <col min="39" max="39" width="3.140625" style="821" customWidth="1"/>
    <col min="40" max="40" width="128.5703125" style="821" customWidth="1"/>
    <col min="41" max="41" width="9.140625" style="821"/>
    <col min="42" max="16384" width="9.140625" style="5"/>
  </cols>
  <sheetData>
    <row r="1" spans="1:47" x14ac:dyDescent="0.25">
      <c r="B1" s="7"/>
      <c r="C1" s="7"/>
      <c r="D1" s="7"/>
      <c r="E1" s="7"/>
      <c r="F1" s="7"/>
      <c r="G1" s="7"/>
      <c r="H1" s="7"/>
      <c r="I1" s="7"/>
      <c r="J1" s="3"/>
      <c r="K1" s="7"/>
      <c r="L1" s="7"/>
      <c r="M1" s="359"/>
      <c r="N1" s="220"/>
      <c r="O1" s="221"/>
      <c r="P1" s="221"/>
      <c r="Q1" s="221"/>
      <c r="R1" s="220"/>
      <c r="S1" s="220"/>
      <c r="T1" s="220"/>
      <c r="U1" s="220"/>
      <c r="V1" s="220"/>
      <c r="W1" s="220"/>
      <c r="X1" s="220"/>
      <c r="Y1" s="220"/>
      <c r="Z1" s="220"/>
      <c r="AA1" s="220"/>
      <c r="AB1" s="220"/>
      <c r="AC1" s="220"/>
      <c r="AD1" s="220"/>
      <c r="AE1" s="220"/>
      <c r="AF1" s="220"/>
      <c r="AG1" s="220"/>
      <c r="AH1" s="220"/>
      <c r="AI1" s="220"/>
      <c r="AJ1" s="220"/>
      <c r="AK1" s="220"/>
      <c r="AL1" s="814"/>
      <c r="AM1" s="814"/>
      <c r="AN1" s="814"/>
      <c r="AO1" s="814"/>
      <c r="AP1" s="1"/>
      <c r="AQ1" s="1"/>
      <c r="AR1" s="7"/>
      <c r="AS1" s="7"/>
      <c r="AT1" s="7"/>
      <c r="AU1" s="7"/>
    </row>
    <row r="2" spans="1:47" s="208" customFormat="1" x14ac:dyDescent="0.25">
      <c r="B2" s="193"/>
      <c r="C2" s="7"/>
      <c r="D2" s="7"/>
      <c r="E2" s="7"/>
      <c r="F2" s="7"/>
      <c r="G2" s="7"/>
      <c r="H2" s="7"/>
      <c r="I2" s="7"/>
      <c r="J2" s="3"/>
      <c r="K2" s="7"/>
      <c r="L2" s="7"/>
      <c r="M2" s="359"/>
      <c r="N2" s="220"/>
      <c r="O2" s="221"/>
      <c r="P2" s="221"/>
      <c r="Q2" s="221"/>
      <c r="R2" s="220"/>
      <c r="S2" s="220"/>
      <c r="T2" s="220"/>
      <c r="U2" s="220"/>
      <c r="V2" s="220"/>
      <c r="W2" s="220"/>
      <c r="X2" s="220"/>
      <c r="Y2" s="220"/>
      <c r="Z2" s="220"/>
      <c r="AA2" s="220"/>
      <c r="AB2" s="220"/>
      <c r="AC2" s="220"/>
      <c r="AD2" s="220"/>
      <c r="AE2" s="220"/>
      <c r="AF2" s="220"/>
      <c r="AG2" s="220"/>
      <c r="AH2" s="220"/>
      <c r="AI2" s="220"/>
      <c r="AJ2" s="220"/>
      <c r="AK2" s="220"/>
      <c r="AL2" s="814"/>
      <c r="AM2" s="814"/>
      <c r="AN2" s="814"/>
      <c r="AO2" s="814"/>
      <c r="AP2" s="1"/>
      <c r="AQ2" s="1"/>
      <c r="AR2" s="7"/>
      <c r="AS2" s="7"/>
      <c r="AT2" s="7"/>
      <c r="AU2" s="7"/>
    </row>
    <row r="3" spans="1:47" x14ac:dyDescent="0.25">
      <c r="B3" s="7"/>
      <c r="C3" s="7"/>
      <c r="D3" s="7"/>
      <c r="E3" s="7"/>
      <c r="F3" s="7"/>
      <c r="G3" s="7"/>
      <c r="H3" s="7"/>
      <c r="I3" s="7"/>
      <c r="J3" s="3"/>
      <c r="K3" s="7"/>
      <c r="L3" s="7"/>
      <c r="M3" s="359"/>
      <c r="N3" s="220"/>
      <c r="O3" s="221"/>
      <c r="P3" s="221"/>
      <c r="Q3" s="221"/>
      <c r="R3" s="220"/>
      <c r="S3" s="220"/>
      <c r="T3" s="220"/>
      <c r="U3" s="220"/>
      <c r="V3" s="220"/>
      <c r="W3" s="220"/>
      <c r="X3" s="220"/>
      <c r="Y3" s="220"/>
      <c r="Z3" s="220"/>
      <c r="AA3" s="220"/>
      <c r="AB3" s="220"/>
      <c r="AC3" s="220"/>
      <c r="AD3" s="220"/>
      <c r="AE3" s="220"/>
      <c r="AF3" s="220"/>
      <c r="AG3" s="220"/>
      <c r="AH3" s="220"/>
      <c r="AI3" s="220"/>
      <c r="AJ3" s="220"/>
      <c r="AK3" s="220"/>
      <c r="AL3" s="815"/>
      <c r="AM3" s="815"/>
      <c r="AN3" s="815"/>
      <c r="AO3" s="815"/>
      <c r="AP3" s="7"/>
      <c r="AQ3" s="7"/>
      <c r="AR3" s="7"/>
      <c r="AS3" s="7"/>
      <c r="AT3" s="7"/>
      <c r="AU3" s="7"/>
    </row>
    <row r="4" spans="1:47" s="4" customFormat="1" ht="41.25" hidden="1" customHeight="1" x14ac:dyDescent="0.25">
      <c r="B4" s="989" t="s">
        <v>74</v>
      </c>
      <c r="C4" s="989"/>
      <c r="D4" s="371"/>
      <c r="E4" s="152">
        <v>0.02</v>
      </c>
      <c r="F4" s="991" t="s">
        <v>205</v>
      </c>
      <c r="G4" s="991"/>
      <c r="H4" s="991"/>
      <c r="I4" s="991"/>
      <c r="J4" s="991"/>
      <c r="K4" s="10"/>
      <c r="L4" s="10"/>
      <c r="M4" s="360"/>
      <c r="N4" s="222"/>
      <c r="O4" s="223"/>
      <c r="P4" s="223"/>
      <c r="Q4" s="223"/>
      <c r="R4" s="222"/>
      <c r="S4" s="222"/>
      <c r="T4" s="222"/>
      <c r="U4" s="222"/>
      <c r="V4" s="222"/>
      <c r="W4" s="222"/>
      <c r="X4" s="222"/>
      <c r="Y4" s="224"/>
      <c r="Z4" s="224"/>
      <c r="AA4" s="224"/>
      <c r="AB4" s="224"/>
      <c r="AC4" s="224"/>
      <c r="AD4" s="224"/>
      <c r="AE4" s="224"/>
      <c r="AF4" s="224"/>
      <c r="AG4" s="224"/>
      <c r="AH4" s="224"/>
      <c r="AI4" s="224"/>
      <c r="AJ4" s="224"/>
      <c r="AK4" s="224"/>
      <c r="AL4" s="8"/>
      <c r="AM4" s="8"/>
      <c r="AN4" s="8"/>
      <c r="AO4" s="8"/>
      <c r="AP4" s="8"/>
      <c r="AQ4" s="8"/>
      <c r="AR4" s="8"/>
      <c r="AS4" s="8"/>
      <c r="AT4" s="8"/>
      <c r="AU4" s="8"/>
    </row>
    <row r="5" spans="1:47" s="4" customFormat="1" ht="20.25" customHeight="1" x14ac:dyDescent="0.25">
      <c r="B5" s="272"/>
      <c r="C5" s="272"/>
      <c r="D5" s="371"/>
      <c r="E5" s="292"/>
      <c r="F5" s="273"/>
      <c r="G5" s="273"/>
      <c r="H5" s="355"/>
      <c r="I5" s="273"/>
      <c r="J5" s="273"/>
      <c r="K5" s="10"/>
      <c r="L5" s="10"/>
      <c r="M5" s="360"/>
      <c r="N5" s="222"/>
      <c r="O5" s="223"/>
      <c r="P5" s="223"/>
      <c r="Q5" s="223"/>
      <c r="R5" s="222"/>
      <c r="S5" s="222"/>
      <c r="T5" s="222"/>
      <c r="U5" s="222"/>
      <c r="V5" s="222"/>
      <c r="W5" s="222"/>
      <c r="X5" s="222"/>
      <c r="Y5" s="224"/>
      <c r="Z5" s="224"/>
      <c r="AA5" s="224"/>
      <c r="AB5" s="224"/>
      <c r="AC5" s="224"/>
      <c r="AD5" s="224"/>
      <c r="AE5" s="224"/>
      <c r="AF5" s="224"/>
      <c r="AG5" s="224"/>
      <c r="AH5" s="224"/>
      <c r="AI5" s="224"/>
      <c r="AJ5" s="224"/>
      <c r="AK5" s="224"/>
      <c r="AL5" s="8"/>
      <c r="AM5" s="8"/>
      <c r="AN5" s="8"/>
      <c r="AO5" s="8"/>
      <c r="AP5" s="8"/>
      <c r="AQ5" s="8"/>
      <c r="AR5" s="8"/>
      <c r="AS5" s="8"/>
      <c r="AT5" s="8"/>
      <c r="AU5" s="8"/>
    </row>
    <row r="6" spans="1:47" s="4" customFormat="1" ht="7.5" customHeight="1" thickBot="1" x14ac:dyDescent="0.3">
      <c r="B6" s="176"/>
      <c r="C6" s="176"/>
      <c r="D6" s="371"/>
      <c r="E6" s="176"/>
      <c r="F6" s="176"/>
      <c r="G6" s="176"/>
      <c r="H6" s="354"/>
      <c r="I6" s="174"/>
      <c r="J6" s="174"/>
      <c r="K6" s="10"/>
      <c r="L6" s="10"/>
      <c r="M6" s="360"/>
      <c r="N6" s="222"/>
      <c r="O6" s="223"/>
      <c r="P6" s="223"/>
      <c r="Q6" s="223"/>
      <c r="R6" s="222"/>
      <c r="S6" s="222"/>
      <c r="T6" s="222"/>
      <c r="U6" s="222"/>
      <c r="V6" s="222"/>
      <c r="W6" s="222"/>
      <c r="X6" s="222"/>
      <c r="Y6" s="224"/>
      <c r="Z6" s="224"/>
      <c r="AA6" s="224"/>
      <c r="AB6" s="224"/>
      <c r="AC6" s="224"/>
      <c r="AD6" s="224"/>
      <c r="AE6" s="224"/>
      <c r="AF6" s="224"/>
      <c r="AG6" s="224"/>
      <c r="AH6" s="224"/>
      <c r="AI6" s="224"/>
      <c r="AJ6" s="224"/>
      <c r="AK6" s="224"/>
      <c r="AL6" s="8"/>
      <c r="AM6" s="8"/>
      <c r="AN6" s="8"/>
      <c r="AO6" s="8"/>
      <c r="AP6" s="8"/>
      <c r="AQ6" s="8"/>
      <c r="AR6" s="8"/>
      <c r="AS6" s="8"/>
      <c r="AT6" s="8"/>
      <c r="AU6" s="8"/>
    </row>
    <row r="7" spans="1:47" s="192" customFormat="1" ht="21" customHeight="1" x14ac:dyDescent="0.25">
      <c r="B7" s="633" t="s">
        <v>191</v>
      </c>
      <c r="C7" s="743"/>
      <c r="L7" s="170"/>
      <c r="M7" s="361"/>
      <c r="N7" s="209"/>
      <c r="O7" s="219"/>
      <c r="P7" s="219"/>
      <c r="Q7" s="219"/>
      <c r="R7" s="209"/>
      <c r="S7" s="209"/>
      <c r="T7" s="209"/>
      <c r="U7" s="209"/>
      <c r="V7" s="209"/>
      <c r="W7" s="209"/>
      <c r="X7" s="209"/>
      <c r="Y7" s="209"/>
      <c r="Z7" s="209"/>
      <c r="AA7" s="209"/>
      <c r="AB7" s="209"/>
      <c r="AC7" s="209"/>
      <c r="AD7" s="209"/>
      <c r="AE7" s="209"/>
      <c r="AF7" s="209"/>
      <c r="AG7" s="209"/>
      <c r="AH7" s="209"/>
      <c r="AI7" s="209"/>
      <c r="AJ7" s="209"/>
      <c r="AK7" s="209"/>
      <c r="AL7" s="816"/>
      <c r="AM7" s="816"/>
      <c r="AN7" s="816"/>
      <c r="AO7" s="816"/>
    </row>
    <row r="8" spans="1:47" s="192" customFormat="1" ht="16.5" customHeight="1" thickBot="1" x14ac:dyDescent="0.3">
      <c r="B8" s="742" t="s">
        <v>871</v>
      </c>
      <c r="C8" s="744"/>
      <c r="D8" s="990" t="s">
        <v>935</v>
      </c>
      <c r="E8" s="990"/>
      <c r="F8" s="990"/>
      <c r="G8" s="990"/>
      <c r="H8" s="990"/>
      <c r="I8" s="990"/>
      <c r="L8" s="170"/>
      <c r="M8" s="361"/>
      <c r="N8" s="209"/>
      <c r="O8" s="219"/>
      <c r="P8" s="219"/>
      <c r="Q8" s="219"/>
      <c r="R8" s="209"/>
      <c r="S8" s="209"/>
      <c r="T8" s="209"/>
      <c r="U8" s="209"/>
      <c r="V8" s="209"/>
      <c r="W8" s="209"/>
      <c r="X8" s="209"/>
      <c r="Y8" s="209"/>
      <c r="Z8" s="209"/>
      <c r="AA8" s="209"/>
      <c r="AB8" s="209"/>
      <c r="AC8" s="209"/>
      <c r="AD8" s="209"/>
      <c r="AE8" s="209"/>
      <c r="AF8" s="209"/>
      <c r="AG8" s="209"/>
      <c r="AH8" s="209"/>
      <c r="AI8" s="209"/>
      <c r="AJ8" s="209"/>
      <c r="AK8" s="209"/>
      <c r="AL8" s="816"/>
      <c r="AM8" s="816"/>
      <c r="AN8" s="816"/>
      <c r="AO8" s="816"/>
    </row>
    <row r="9" spans="1:47" s="192" customFormat="1" ht="16.5" customHeight="1" thickBot="1" x14ac:dyDescent="0.3">
      <c r="D9" s="990"/>
      <c r="E9" s="990"/>
      <c r="F9" s="990"/>
      <c r="G9" s="990"/>
      <c r="H9" s="990"/>
      <c r="I9" s="990"/>
      <c r="L9" s="170"/>
      <c r="M9" s="361"/>
      <c r="N9" s="209"/>
      <c r="O9" s="219"/>
      <c r="P9" s="219"/>
      <c r="Q9" s="219"/>
      <c r="R9" s="209"/>
      <c r="S9" s="209"/>
      <c r="T9" s="209"/>
      <c r="U9" s="449"/>
      <c r="V9" s="209"/>
      <c r="W9" s="209"/>
      <c r="X9" s="209"/>
      <c r="Y9" s="209"/>
      <c r="Z9" s="209"/>
      <c r="AA9" s="209"/>
      <c r="AB9" s="209"/>
      <c r="AC9" s="209"/>
      <c r="AD9" s="209"/>
      <c r="AE9" s="209"/>
      <c r="AF9" s="209"/>
      <c r="AG9" s="209"/>
      <c r="AH9" s="209"/>
      <c r="AI9" s="209"/>
      <c r="AJ9" s="209"/>
      <c r="AK9" s="209"/>
      <c r="AL9" s="816"/>
      <c r="AM9" s="816"/>
      <c r="AN9" s="816"/>
      <c r="AO9" s="816"/>
    </row>
    <row r="10" spans="1:47" s="144" customFormat="1" ht="34.5" customHeight="1" thickBot="1" x14ac:dyDescent="0.3">
      <c r="B10" s="410" t="s">
        <v>855</v>
      </c>
      <c r="C10" s="410" t="s">
        <v>677</v>
      </c>
      <c r="D10" s="6"/>
      <c r="E10" s="6"/>
      <c r="F10" s="6"/>
      <c r="G10" s="6"/>
      <c r="H10" s="6"/>
      <c r="I10" s="6"/>
      <c r="J10" s="2"/>
      <c r="K10" s="6"/>
      <c r="L10" s="6"/>
      <c r="M10" s="362"/>
      <c r="N10" s="225"/>
      <c r="O10" s="226"/>
      <c r="P10" s="226"/>
      <c r="Q10" s="226"/>
      <c r="R10" s="263" t="s">
        <v>204</v>
      </c>
      <c r="S10" s="264"/>
      <c r="T10" s="409"/>
      <c r="U10" s="992" t="s">
        <v>167</v>
      </c>
      <c r="V10" s="993"/>
      <c r="W10" s="993"/>
      <c r="X10" s="993"/>
      <c r="Y10" s="993"/>
      <c r="Z10" s="993"/>
      <c r="AA10" s="993"/>
      <c r="AB10" s="994"/>
      <c r="AC10" s="995" t="s">
        <v>168</v>
      </c>
      <c r="AD10" s="995"/>
      <c r="AE10" s="995"/>
      <c r="AF10" s="995"/>
      <c r="AG10" s="995"/>
      <c r="AH10" s="995"/>
      <c r="AI10" s="995"/>
      <c r="AJ10" s="996"/>
      <c r="AK10" s="209"/>
      <c r="AL10" s="817"/>
      <c r="AM10" s="817"/>
      <c r="AN10" s="817"/>
      <c r="AO10" s="817"/>
      <c r="AP10" s="143"/>
      <c r="AQ10" s="143"/>
      <c r="AR10" s="143"/>
      <c r="AS10" s="143"/>
      <c r="AT10" s="143"/>
      <c r="AU10" s="143"/>
    </row>
    <row r="11" spans="1:47" s="159" customFormat="1" ht="36" customHeight="1" x14ac:dyDescent="0.25">
      <c r="B11" s="179" t="s">
        <v>169</v>
      </c>
      <c r="C11" s="997" t="s">
        <v>170</v>
      </c>
      <c r="D11" s="998"/>
      <c r="E11" s="189" t="s">
        <v>75</v>
      </c>
      <c r="F11" s="189" t="s">
        <v>17</v>
      </c>
      <c r="G11" s="189" t="s">
        <v>351</v>
      </c>
      <c r="H11" s="189" t="s">
        <v>602</v>
      </c>
      <c r="I11" s="189" t="s">
        <v>228</v>
      </c>
      <c r="J11" s="189" t="s">
        <v>128</v>
      </c>
      <c r="K11" s="189" t="s">
        <v>96</v>
      </c>
      <c r="L11" s="189" t="s">
        <v>97</v>
      </c>
      <c r="M11" s="363" t="s">
        <v>77</v>
      </c>
      <c r="N11" s="189" t="s">
        <v>78</v>
      </c>
      <c r="O11" s="189" t="s">
        <v>79</v>
      </c>
      <c r="P11" s="189" t="s">
        <v>80</v>
      </c>
      <c r="Q11" s="914" t="s">
        <v>81</v>
      </c>
      <c r="R11" s="351" t="s">
        <v>356</v>
      </c>
      <c r="S11" s="915" t="s">
        <v>82</v>
      </c>
      <c r="T11" s="914" t="s">
        <v>82</v>
      </c>
      <c r="U11" s="179">
        <f>'6. Staff Calculations'!C62</f>
        <v>2018</v>
      </c>
      <c r="V11" s="189">
        <f>'6. Staff Calculations'!D62</f>
        <v>2019</v>
      </c>
      <c r="W11" s="189">
        <f>'6. Staff Calculations'!E62</f>
        <v>2020</v>
      </c>
      <c r="X11" s="189">
        <f>'6. Staff Calculations'!F62</f>
        <v>2021</v>
      </c>
      <c r="Y11" s="189">
        <f>'6. Staff Calculations'!G62</f>
        <v>2022</v>
      </c>
      <c r="Z11" s="697">
        <f>'6. Staff Calculations'!H62</f>
        <v>2023</v>
      </c>
      <c r="AA11" s="698">
        <f>'6. Staff Calculations'!I62</f>
        <v>2024</v>
      </c>
      <c r="AB11" s="182">
        <f>'6. Staff Calculations'!J62</f>
        <v>2025</v>
      </c>
      <c r="AC11" s="698" t="str">
        <f t="shared" ref="AC11:AH11" si="0">"On-cost" &amp;" " &amp;U11</f>
        <v>On-cost 2018</v>
      </c>
      <c r="AD11" s="189" t="str">
        <f t="shared" si="0"/>
        <v>On-cost 2019</v>
      </c>
      <c r="AE11" s="189" t="str">
        <f t="shared" si="0"/>
        <v>On-cost 2020</v>
      </c>
      <c r="AF11" s="189" t="str">
        <f t="shared" si="0"/>
        <v>On-cost 2021</v>
      </c>
      <c r="AG11" s="189" t="str">
        <f t="shared" si="0"/>
        <v>On-cost 2022</v>
      </c>
      <c r="AH11" s="697" t="str">
        <f t="shared" si="0"/>
        <v>On-cost 2023</v>
      </c>
      <c r="AI11" s="698" t="str">
        <f t="shared" ref="AI11:AJ11" si="1">"On-cost" &amp;" " &amp;AA11</f>
        <v>On-cost 2024</v>
      </c>
      <c r="AJ11" s="189" t="str">
        <f t="shared" si="1"/>
        <v>On-cost 2025</v>
      </c>
      <c r="AK11" s="182" t="s">
        <v>89</v>
      </c>
      <c r="AL11" s="157"/>
      <c r="AM11" s="157"/>
      <c r="AN11" s="351" t="s">
        <v>893</v>
      </c>
      <c r="AO11" s="158"/>
      <c r="AP11" s="158"/>
      <c r="AQ11" s="158"/>
      <c r="AR11" s="158"/>
      <c r="AS11" s="158"/>
      <c r="AT11" s="158"/>
      <c r="AU11" s="158"/>
    </row>
    <row r="12" spans="1:47" ht="33.75" customHeight="1" x14ac:dyDescent="0.25">
      <c r="B12" s="737"/>
      <c r="C12" s="999"/>
      <c r="D12" s="999"/>
      <c r="E12" s="738"/>
      <c r="F12" s="738"/>
      <c r="G12" s="153" t="str">
        <f>LEFT(F12,5)</f>
        <v/>
      </c>
      <c r="H12" s="153">
        <f>IF(OR(E12=0,J12=0,K12=0,L12=0),0,IF(G12="20101",20151,IF(G12="20102",20152,IF(G12="20103",20153,IF(G12="20201",20251,IF(G12="20202",20252,IF(G12="20203",20253,0)))))))</f>
        <v>0</v>
      </c>
      <c r="I12" s="739"/>
      <c r="J12" s="740"/>
      <c r="K12" s="741"/>
      <c r="L12" s="741"/>
      <c r="M12" s="364" t="s">
        <v>15</v>
      </c>
      <c r="N12" s="181">
        <f t="shared" ref="N12:N21" si="2">K12+365</f>
        <v>365</v>
      </c>
      <c r="O12" s="173">
        <f>IF(OR(E12=0,J12=0,K12=0,L12=0),0,IF(I12="Fixed Contract &lt;12 months (20%)",20%,IF(I12="Casual (16.3%)",16.3%,IF(I12="Fixed Contract &gt;12 months (27.5%)",27.5%,IF(I12="Fixed Contract (30%)",30%,IF(I12="Casual (30%)",30%,0))))))</f>
        <v>0</v>
      </c>
      <c r="P12" s="745">
        <f>IF(OR(ISBLANK($E12),ISBLANK($K12),ISBLANK($I12)),0,IF($I12="Casual (16.3%)",VLOOKUP('4.ACU Salaries '!$E12,'Salary Schedule'!$A$67:$M$122,((HLOOKUP((IF((S12="Higher"),T12,S12)),'Salary Schedule'!$B$4:$M$5,2,FALSE))),FALSE),IF($I12="Casual (30%)",VLOOKUP('4.ACU Salaries '!$E12,'Salary Schedule'!$A$67:$M$122,((HLOOKUP((IF((S12="Higher"),T12,S12)),'Salary Schedule'!$B$4:$M$5,2,FALSE))),FALSE),IF($I12="Fixed Contract &lt;12 months (20%)",VLOOKUP('4.ACU Salaries '!$E12,'Salary Schedule'!$A$9:$M$64,((HLOOKUP((IF((S12="Higher"),T12,S12)),'Salary Schedule'!$B$4:$M$5,2,FALSE))),FALSE),VLOOKUP(E12,'Salary Schedule'!$A$5:$M$64,((HLOOKUP((IF((S12="Higher"),T12,S12)),'Salary Schedule'!$B$4:$M$5,2,FALSE))),FALSE)))))</f>
        <v>0</v>
      </c>
      <c r="Q12" s="180">
        <v>1</v>
      </c>
      <c r="R12" s="352" t="str">
        <f>(IF((S12="Higher"),T12,S12))</f>
        <v>Invalid Date</v>
      </c>
      <c r="S12" s="155" t="str">
        <f>(IF(AND(K12&gt;Years!$B$19,K12&lt;Years!$C$15),'Salary Schedule'!D$4,(IF(AND(K12&gt;Years!$B$16,K12&lt;Years!$D$15),'Salary Schedule'!E$4,(IF(AND(K12&gt;Years!$C$16,K12&lt;Years!$E$15),'Salary Schedule'!F$4,(IF(AND(K12&gt;Years!$D$16,K12&lt;Years!$F$15),'Salary Schedule'!G$4,(IF(AND(K12&gt;Years!$E$16,K12&lt;Years!$G$15),'Salary Schedule'!H$4,(IF(AND(K12&gt;Years!$F$16,K12&lt;Years!$H$15),'Salary Schedule'!I$4,(IF(AND(K12&gt;Years!$G$16,K12&lt;Years!$I$15),'Salary Schedule'!J$4,(IF(AND(K12&gt;Years!$H$16,K12&lt;Years!$J$15),'Salary Schedule'!K$4,(IF(AND(K12&gt;Years!$I$16,K12&lt;Years!$K$15),'Salary Schedule'!L$4,(IF(AND(K12&gt;Years!$J$16,K12&lt;Years!$L$15),'Salary Schedule'!M$4,(IF(AND(K12&gt;Years!$K$16,K12&lt;Years!$M$15),'Salary Schedule'!N$4,(IF(AND(K12&gt;Years!$K$16,K12&lt;Years!$N$15),'Salary Schedule'!O$4,"Higher"))))))))))))))))))))))))</f>
        <v>Higher</v>
      </c>
      <c r="T12" s="732" t="s">
        <v>926</v>
      </c>
      <c r="U12" s="733">
        <f>'6. Staff Calculations'!C41</f>
        <v>0</v>
      </c>
      <c r="V12" s="199">
        <f>'6. Staff Calculations'!D41</f>
        <v>0</v>
      </c>
      <c r="W12" s="199">
        <f>'6. Staff Calculations'!E41</f>
        <v>0</v>
      </c>
      <c r="X12" s="199">
        <f>'6. Staff Calculations'!F41</f>
        <v>0</v>
      </c>
      <c r="Y12" s="199">
        <f>'6. Staff Calculations'!G41</f>
        <v>0</v>
      </c>
      <c r="Z12" s="199">
        <f>'6. Staff Calculations'!H41</f>
        <v>0</v>
      </c>
      <c r="AA12" s="199">
        <f>'6. Staff Calculations'!I41</f>
        <v>0</v>
      </c>
      <c r="AB12" s="734">
        <f>'6. Staff Calculations'!J41</f>
        <v>0</v>
      </c>
      <c r="AC12" s="199">
        <f t="shared" ref="AC12:AH12" si="3">U12*$O$12</f>
        <v>0</v>
      </c>
      <c r="AD12" s="199">
        <f t="shared" si="3"/>
        <v>0</v>
      </c>
      <c r="AE12" s="199">
        <f t="shared" si="3"/>
        <v>0</v>
      </c>
      <c r="AF12" s="199">
        <f t="shared" si="3"/>
        <v>0</v>
      </c>
      <c r="AG12" s="199">
        <f t="shared" si="3"/>
        <v>0</v>
      </c>
      <c r="AH12" s="199">
        <f t="shared" si="3"/>
        <v>0</v>
      </c>
      <c r="AI12" s="199">
        <f t="shared" ref="AI12:AJ12" si="4">AA12*$O$12</f>
        <v>0</v>
      </c>
      <c r="AJ12" s="199">
        <f t="shared" si="4"/>
        <v>0</v>
      </c>
      <c r="AK12" s="205">
        <f>(IF(OR(E12=0,J12=0,K12=0,L12=0,I12=0),0,SUMIF(U12:AJ12,"&gt; 0")))</f>
        <v>0</v>
      </c>
      <c r="AL12" s="818"/>
      <c r="AM12" s="139"/>
      <c r="AN12" s="822"/>
      <c r="AO12" s="12"/>
      <c r="AP12" s="12"/>
      <c r="AQ12" s="12"/>
      <c r="AR12" s="12"/>
      <c r="AS12" s="12"/>
      <c r="AT12" s="12"/>
      <c r="AU12" s="12"/>
    </row>
    <row r="13" spans="1:47" s="154" customFormat="1" ht="33.75" customHeight="1" x14ac:dyDescent="0.25">
      <c r="A13" s="191"/>
      <c r="B13" s="737"/>
      <c r="C13" s="988"/>
      <c r="D13" s="988"/>
      <c r="E13" s="738"/>
      <c r="F13" s="738"/>
      <c r="G13" s="153" t="str">
        <f t="shared" ref="G13:G21" si="5">LEFT(F13,5)</f>
        <v/>
      </c>
      <c r="H13" s="153">
        <f>IF(OR(E13=0,J13=0,K13=0,L13=0),0,IF(G13="20101",20151,IF(G13="20102",20152,IF(G13="20103",20153,IF(G13="20201",20251,IF(G13="20202",20252,IF(G13="20203",20253,0)))))))</f>
        <v>0</v>
      </c>
      <c r="I13" s="739"/>
      <c r="J13" s="740"/>
      <c r="K13" s="741"/>
      <c r="L13" s="741"/>
      <c r="M13" s="364" t="s">
        <v>15</v>
      </c>
      <c r="N13" s="181">
        <f t="shared" si="2"/>
        <v>365</v>
      </c>
      <c r="O13" s="173">
        <f t="shared" ref="O13:O21" si="6">IF(OR(E13=0,J13=0,K13=0,L13=0),0,IF(I13="Fixed Contract &lt;12 months (20%)",20%,IF(I13="Casual (16.3%)",16.3%,IF(I13="Fixed Contract &gt;12 months (27.5%)",27.5%,IF(I13="Fixed Contract (30%)",30%,IF(I13="Casual (30%)",30%,0))))))</f>
        <v>0</v>
      </c>
      <c r="P13" s="745">
        <f>IF(OR(ISBLANK($E13),ISBLANK($K13),ISBLANK($I13)),0,IF($I13="Casual (16.3%)",VLOOKUP('4.ACU Salaries '!$E13,'Salary Schedule'!$A$67:$M$122,((HLOOKUP((IF((S13="Higher"),T13,S13)),'Salary Schedule'!$B$4:$M$5,2,FALSE))),FALSE),IF($I13="Casual (30%)",VLOOKUP('4.ACU Salaries '!$E13,'Salary Schedule'!$A$67:$M$122,((HLOOKUP((IF((S13="Higher"),T13,S13)),'Salary Schedule'!$B$4:$M$5,2,FALSE))),FALSE),IF($I13="Fixed Contract &lt;12 months (20%)",VLOOKUP('4.ACU Salaries '!$E13,'Salary Schedule'!$A$9:$M$64,((HLOOKUP((IF((S13="Higher"),T13,S13)),'Salary Schedule'!$B$4:$M$5,2,FALSE))),FALSE),VLOOKUP(E13,'Salary Schedule'!$A$5:$M$64,((HLOOKUP((IF((S13="Higher"),T13,S13)),'Salary Schedule'!$B$4:$M$5,2,FALSE))),FALSE)))))</f>
        <v>0</v>
      </c>
      <c r="Q13" s="180">
        <v>2</v>
      </c>
      <c r="R13" s="352" t="str">
        <f>(IF((S13="Higher"),T13,S13))</f>
        <v>Invalid Date</v>
      </c>
      <c r="S13" s="155" t="str">
        <f>(IF(AND(K13&gt;Years!$B$19,K13&lt;Years!$C$15),'Salary Schedule'!D$4,(IF(AND(K13&gt;Years!$B$16,K13&lt;Years!$D$15),'Salary Schedule'!E$4,(IF(AND(K13&gt;Years!$C$16,K13&lt;Years!$E$15),'Salary Schedule'!F$4,(IF(AND(K13&gt;Years!$D$16,K13&lt;Years!$F$15),'Salary Schedule'!G$4,(IF(AND(K13&gt;Years!$E$16,K13&lt;Years!$G$15),'Salary Schedule'!H$4,(IF(AND(K13&gt;Years!$F$16,K13&lt;Years!$H$15),'Salary Schedule'!I$4,(IF(AND(K13&gt;Years!$G$16,K13&lt;Years!$I$15),'Salary Schedule'!J$4,(IF(AND(K13&gt;Years!$H$16,K13&lt;Years!$J$15),'Salary Schedule'!K$4,(IF(AND(K13&gt;Years!$I$16,K13&lt;Years!$K$15),'Salary Schedule'!L$4,(IF(AND(K13&gt;Years!$J$16,K13&lt;Years!$L$15),'Salary Schedule'!M$4,(IF(AND(K13&gt;Years!$K$16,K13&lt;Years!$M$15),'Salary Schedule'!N$4,(IF(AND(K13&gt;Years!$K$16,K13&lt;Years!$N$15),'Salary Schedule'!O$4,"Higher"))))))))))))))))))))))))</f>
        <v>Higher</v>
      </c>
      <c r="T13" s="732" t="s">
        <v>926</v>
      </c>
      <c r="U13" s="733">
        <f>'6. Staff Calculations'!C42</f>
        <v>0</v>
      </c>
      <c r="V13" s="199">
        <f>'6. Staff Calculations'!D42</f>
        <v>0</v>
      </c>
      <c r="W13" s="199">
        <f>'6. Staff Calculations'!E42</f>
        <v>0</v>
      </c>
      <c r="X13" s="199">
        <f>'6. Staff Calculations'!F42</f>
        <v>0</v>
      </c>
      <c r="Y13" s="199">
        <f>'6. Staff Calculations'!G42</f>
        <v>0</v>
      </c>
      <c r="Z13" s="199">
        <f>'6. Staff Calculations'!H42</f>
        <v>0</v>
      </c>
      <c r="AA13" s="199">
        <f>'6. Staff Calculations'!I42</f>
        <v>0</v>
      </c>
      <c r="AB13" s="734">
        <f>'6. Staff Calculations'!J42</f>
        <v>0</v>
      </c>
      <c r="AC13" s="199">
        <f t="shared" ref="AC13:AH13" si="7">U13*$O$13</f>
        <v>0</v>
      </c>
      <c r="AD13" s="199">
        <f t="shared" si="7"/>
        <v>0</v>
      </c>
      <c r="AE13" s="199">
        <f t="shared" si="7"/>
        <v>0</v>
      </c>
      <c r="AF13" s="199">
        <f t="shared" si="7"/>
        <v>0</v>
      </c>
      <c r="AG13" s="199">
        <f t="shared" si="7"/>
        <v>0</v>
      </c>
      <c r="AH13" s="199">
        <f t="shared" si="7"/>
        <v>0</v>
      </c>
      <c r="AI13" s="199">
        <f t="shared" ref="AI13:AJ13" si="8">AA13*$O$13</f>
        <v>0</v>
      </c>
      <c r="AJ13" s="199">
        <f t="shared" si="8"/>
        <v>0</v>
      </c>
      <c r="AK13" s="205">
        <f t="shared" ref="AK13:AK21" si="9">(IF(OR(E13=0,J13=0,K13=0,L13=0,I13=0),0,SUMIF(U13:AJ13,"&gt; 0")))</f>
        <v>0</v>
      </c>
      <c r="AL13" s="818"/>
      <c r="AM13" s="139"/>
      <c r="AN13" s="822"/>
      <c r="AO13" s="12"/>
      <c r="AP13" s="12"/>
      <c r="AQ13" s="12"/>
      <c r="AR13" s="12"/>
      <c r="AS13" s="12"/>
      <c r="AT13" s="12"/>
      <c r="AU13" s="12"/>
    </row>
    <row r="14" spans="1:47" s="154" customFormat="1" ht="33.75" customHeight="1" x14ac:dyDescent="0.25">
      <c r="A14" s="191"/>
      <c r="B14" s="737"/>
      <c r="C14" s="988"/>
      <c r="D14" s="988"/>
      <c r="E14" s="738"/>
      <c r="F14" s="738"/>
      <c r="G14" s="153" t="str">
        <f t="shared" si="5"/>
        <v/>
      </c>
      <c r="H14" s="153">
        <f t="shared" ref="H14:H21" si="10">IF(OR(E14=0,J14=0,K14=0,L14=0),0,IF(G14="20101",20151,IF(G14="20102",20152,IF(G14="20103",20153,IF(G14="20201",20251,IF(G14="20202",20252,IF(G14="20203",20253,0)))))))</f>
        <v>0</v>
      </c>
      <c r="I14" s="739"/>
      <c r="J14" s="740"/>
      <c r="K14" s="741"/>
      <c r="L14" s="741"/>
      <c r="M14" s="364" t="s">
        <v>15</v>
      </c>
      <c r="N14" s="181">
        <f t="shared" si="2"/>
        <v>365</v>
      </c>
      <c r="O14" s="173">
        <f t="shared" si="6"/>
        <v>0</v>
      </c>
      <c r="P14" s="745">
        <f>IF(OR(ISBLANK($E14),ISBLANK($K14),ISBLANK($I14)),0,IF($I14="Casual (16.3%)",VLOOKUP('4.ACU Salaries '!$E14,'Salary Schedule'!$A$67:$M$122,((HLOOKUP((IF((S14="Higher"),T14,S14)),'Salary Schedule'!$B$4:$M$5,2,FALSE))),FALSE),IF($I14="Casual (30%)",VLOOKUP('4.ACU Salaries '!$E14,'Salary Schedule'!$A$67:$M$122,((HLOOKUP((IF((S14="Higher"),T14,S14)),'Salary Schedule'!$B$4:$M$5,2,FALSE))),FALSE),IF($I14="Fixed Contract &lt;12 months (20%)",VLOOKUP('4.ACU Salaries '!$E14,'Salary Schedule'!$A$9:$M$64,((HLOOKUP((IF((S14="Higher"),T14,S14)),'Salary Schedule'!$B$4:$M$5,2,FALSE))),FALSE),VLOOKUP(E14,'Salary Schedule'!$A$5:$M$64,((HLOOKUP((IF((S14="Higher"),T14,S14)),'Salary Schedule'!$B$4:$M$5,2,FALSE))),FALSE)))))</f>
        <v>0</v>
      </c>
      <c r="Q14" s="180">
        <v>3</v>
      </c>
      <c r="R14" s="352" t="str">
        <f>(IF((S14="Higher"),T14,S14))</f>
        <v>Invalid Date</v>
      </c>
      <c r="S14" s="155" t="str">
        <f>(IF(AND(K14&gt;Years!$B$19,K14&lt;Years!$C$15),'Salary Schedule'!D$4,(IF(AND(K14&gt;Years!$B$16,K14&lt;Years!$D$15),'Salary Schedule'!E$4,(IF(AND(K14&gt;Years!$C$16,K14&lt;Years!$E$15),'Salary Schedule'!F$4,(IF(AND(K14&gt;Years!$D$16,K14&lt;Years!$F$15),'Salary Schedule'!G$4,(IF(AND(K14&gt;Years!$E$16,K14&lt;Years!$G$15),'Salary Schedule'!H$4,(IF(AND(K14&gt;Years!$F$16,K14&lt;Years!$H$15),'Salary Schedule'!I$4,(IF(AND(K14&gt;Years!$G$16,K14&lt;Years!$I$15),'Salary Schedule'!J$4,(IF(AND(K14&gt;Years!$H$16,K14&lt;Years!$J$15),'Salary Schedule'!K$4,(IF(AND(K14&gt;Years!$I$16,K14&lt;Years!$K$15),'Salary Schedule'!L$4,(IF(AND(K14&gt;Years!$J$16,K14&lt;Years!$L$15),'Salary Schedule'!M$4,(IF(AND(K14&gt;Years!$K$16,K14&lt;Years!$M$15),'Salary Schedule'!N$4,(IF(AND(K14&gt;Years!$K$16,K14&lt;Years!$N$15),'Salary Schedule'!O$4,"Higher"))))))))))))))))))))))))</f>
        <v>Higher</v>
      </c>
      <c r="T14" s="732" t="s">
        <v>926</v>
      </c>
      <c r="U14" s="733">
        <f>'6. Staff Calculations'!C43</f>
        <v>0</v>
      </c>
      <c r="V14" s="199">
        <f>'6. Staff Calculations'!D43</f>
        <v>0</v>
      </c>
      <c r="W14" s="199">
        <f>'6. Staff Calculations'!E43</f>
        <v>0</v>
      </c>
      <c r="X14" s="199">
        <f>'6. Staff Calculations'!F43</f>
        <v>0</v>
      </c>
      <c r="Y14" s="199">
        <f>'6. Staff Calculations'!G43</f>
        <v>0</v>
      </c>
      <c r="Z14" s="199">
        <f>'6. Staff Calculations'!H43</f>
        <v>0</v>
      </c>
      <c r="AA14" s="199">
        <f>'6. Staff Calculations'!I43</f>
        <v>0</v>
      </c>
      <c r="AB14" s="734">
        <f>'6. Staff Calculations'!J43</f>
        <v>0</v>
      </c>
      <c r="AC14" s="199">
        <f t="shared" ref="AC14:AH14" si="11">U14*$O$14</f>
        <v>0</v>
      </c>
      <c r="AD14" s="199">
        <f t="shared" si="11"/>
        <v>0</v>
      </c>
      <c r="AE14" s="199">
        <f t="shared" si="11"/>
        <v>0</v>
      </c>
      <c r="AF14" s="199">
        <f t="shared" si="11"/>
        <v>0</v>
      </c>
      <c r="AG14" s="199">
        <f t="shared" si="11"/>
        <v>0</v>
      </c>
      <c r="AH14" s="199">
        <f t="shared" si="11"/>
        <v>0</v>
      </c>
      <c r="AI14" s="199">
        <f t="shared" ref="AI14:AJ14" si="12">AA14*$O$14</f>
        <v>0</v>
      </c>
      <c r="AJ14" s="199">
        <f t="shared" si="12"/>
        <v>0</v>
      </c>
      <c r="AK14" s="205">
        <f t="shared" si="9"/>
        <v>0</v>
      </c>
      <c r="AL14" s="818"/>
      <c r="AM14" s="139"/>
      <c r="AN14" s="822"/>
      <c r="AO14" s="12"/>
      <c r="AP14" s="12"/>
      <c r="AQ14" s="12"/>
      <c r="AR14" s="12"/>
      <c r="AS14" s="12"/>
      <c r="AT14" s="12"/>
      <c r="AU14" s="12"/>
    </row>
    <row r="15" spans="1:47" s="154" customFormat="1" ht="33.75" customHeight="1" x14ac:dyDescent="0.25">
      <c r="A15" s="191"/>
      <c r="B15" s="737"/>
      <c r="C15" s="988"/>
      <c r="D15" s="988"/>
      <c r="E15" s="738"/>
      <c r="F15" s="738"/>
      <c r="G15" s="153" t="str">
        <f t="shared" si="5"/>
        <v/>
      </c>
      <c r="H15" s="153">
        <f t="shared" si="10"/>
        <v>0</v>
      </c>
      <c r="I15" s="739"/>
      <c r="J15" s="740"/>
      <c r="K15" s="741"/>
      <c r="L15" s="741"/>
      <c r="M15" s="364" t="s">
        <v>15</v>
      </c>
      <c r="N15" s="181">
        <f t="shared" si="2"/>
        <v>365</v>
      </c>
      <c r="O15" s="173">
        <f t="shared" si="6"/>
        <v>0</v>
      </c>
      <c r="P15" s="745">
        <f>IF(OR(ISBLANK($E15),ISBLANK($K15),ISBLANK($I15)),0,IF($I15="Casual (16.3%)",VLOOKUP('4.ACU Salaries '!$E15,'Salary Schedule'!$A$67:$M$122,((HLOOKUP((IF((S15="Higher"),T15,S15)),'Salary Schedule'!$B$4:$M$5,2,FALSE))),FALSE),IF($I15="Casual (30%)",VLOOKUP('4.ACU Salaries '!$E15,'Salary Schedule'!$A$67:$M$122,((HLOOKUP((IF((S15="Higher"),T15,S15)),'Salary Schedule'!$B$4:$M$5,2,FALSE))),FALSE),IF($I15="Fixed Contract &lt;12 months (20%)",VLOOKUP('4.ACU Salaries '!$E15,'Salary Schedule'!$A$9:$M$64,((HLOOKUP((IF((S15="Higher"),T15,S15)),'Salary Schedule'!$B$4:$M$5,2,FALSE))),FALSE),VLOOKUP(E15,'Salary Schedule'!$A$5:$M$64,((HLOOKUP((IF((S15="Higher"),T15,S15)),'Salary Schedule'!$B$4:$M$5,2,FALSE))),FALSE)))))</f>
        <v>0</v>
      </c>
      <c r="Q15" s="180">
        <v>4</v>
      </c>
      <c r="R15" s="352" t="str">
        <f t="shared" ref="R15:R21" si="13">(IF((S15="Higher"),T15,S15))</f>
        <v>Invalid Date</v>
      </c>
      <c r="S15" s="155" t="str">
        <f>(IF(AND(K15&gt;Years!$B$19,K15&lt;Years!$C$15),'Salary Schedule'!D$4,(IF(AND(K15&gt;Years!$B$16,K15&lt;Years!$D$15),'Salary Schedule'!E$4,(IF(AND(K15&gt;Years!$C$16,K15&lt;Years!$E$15),'Salary Schedule'!F$4,(IF(AND(K15&gt;Years!$D$16,K15&lt;Years!$F$15),'Salary Schedule'!G$4,(IF(AND(K15&gt;Years!$E$16,K15&lt;Years!$G$15),'Salary Schedule'!H$4,(IF(AND(K15&gt;Years!$F$16,K15&lt;Years!$H$15),'Salary Schedule'!I$4,(IF(AND(K15&gt;Years!$G$16,K15&lt;Years!$I$15),'Salary Schedule'!J$4,(IF(AND(K15&gt;Years!$H$16,K15&lt;Years!$J$15),'Salary Schedule'!K$4,(IF(AND(K15&gt;Years!$I$16,K15&lt;Years!$K$15),'Salary Schedule'!L$4,(IF(AND(K15&gt;Years!$J$16,K15&lt;Years!$L$15),'Salary Schedule'!M$4,(IF(AND(K15&gt;Years!$K$16,K15&lt;Years!$M$15),'Salary Schedule'!N$4,(IF(AND(K15&gt;Years!$K$16,K15&lt;Years!$N$15),'Salary Schedule'!O$4,"Higher"))))))))))))))))))))))))</f>
        <v>Higher</v>
      </c>
      <c r="T15" s="732" t="s">
        <v>926</v>
      </c>
      <c r="U15" s="733">
        <f>'6. Staff Calculations'!C44</f>
        <v>0</v>
      </c>
      <c r="V15" s="199">
        <f>'6. Staff Calculations'!D44</f>
        <v>0</v>
      </c>
      <c r="W15" s="199">
        <f>'6. Staff Calculations'!E44</f>
        <v>0</v>
      </c>
      <c r="X15" s="199">
        <f>'6. Staff Calculations'!F44</f>
        <v>0</v>
      </c>
      <c r="Y15" s="199">
        <f>'6. Staff Calculations'!G44</f>
        <v>0</v>
      </c>
      <c r="Z15" s="199">
        <f>'6. Staff Calculations'!H44</f>
        <v>0</v>
      </c>
      <c r="AA15" s="199">
        <f>'6. Staff Calculations'!I44</f>
        <v>0</v>
      </c>
      <c r="AB15" s="734">
        <f>'6. Staff Calculations'!J44</f>
        <v>0</v>
      </c>
      <c r="AC15" s="199">
        <f t="shared" ref="AC15:AH15" si="14">U15*$O$15</f>
        <v>0</v>
      </c>
      <c r="AD15" s="199">
        <f t="shared" si="14"/>
        <v>0</v>
      </c>
      <c r="AE15" s="199">
        <f t="shared" si="14"/>
        <v>0</v>
      </c>
      <c r="AF15" s="199">
        <f t="shared" si="14"/>
        <v>0</v>
      </c>
      <c r="AG15" s="199">
        <f t="shared" si="14"/>
        <v>0</v>
      </c>
      <c r="AH15" s="199">
        <f t="shared" si="14"/>
        <v>0</v>
      </c>
      <c r="AI15" s="199">
        <f t="shared" ref="AI15:AJ15" si="15">AA15*$O$15</f>
        <v>0</v>
      </c>
      <c r="AJ15" s="199">
        <f t="shared" si="15"/>
        <v>0</v>
      </c>
      <c r="AK15" s="205">
        <f t="shared" si="9"/>
        <v>0</v>
      </c>
      <c r="AL15" s="818"/>
      <c r="AM15" s="139"/>
      <c r="AN15" s="822"/>
      <c r="AO15" s="12"/>
      <c r="AP15" s="12"/>
      <c r="AQ15" s="12"/>
      <c r="AR15" s="12"/>
      <c r="AS15" s="12"/>
      <c r="AT15" s="12"/>
      <c r="AU15" s="12"/>
    </row>
    <row r="16" spans="1:47" s="154" customFormat="1" ht="33.75" customHeight="1" x14ac:dyDescent="0.25">
      <c r="A16" s="191"/>
      <c r="B16" s="737"/>
      <c r="C16" s="988"/>
      <c r="D16" s="988"/>
      <c r="E16" s="738"/>
      <c r="F16" s="738"/>
      <c r="G16" s="153" t="str">
        <f t="shared" si="5"/>
        <v/>
      </c>
      <c r="H16" s="153">
        <f t="shared" si="10"/>
        <v>0</v>
      </c>
      <c r="I16" s="739"/>
      <c r="J16" s="740"/>
      <c r="K16" s="741"/>
      <c r="L16" s="741"/>
      <c r="M16" s="364" t="s">
        <v>15</v>
      </c>
      <c r="N16" s="181">
        <f t="shared" si="2"/>
        <v>365</v>
      </c>
      <c r="O16" s="173">
        <f t="shared" si="6"/>
        <v>0</v>
      </c>
      <c r="P16" s="745">
        <f>IF(OR(ISBLANK($E16),ISBLANK($K16),ISBLANK($I16)),0,IF($I16="Casual (16.3%)",VLOOKUP('4.ACU Salaries '!$E16,'Salary Schedule'!$A$67:$M$122,((HLOOKUP((IF((S16="Higher"),T16,S16)),'Salary Schedule'!$B$4:$M$5,2,FALSE))),FALSE),IF($I16="Casual (30%)",VLOOKUP('4.ACU Salaries '!$E16,'Salary Schedule'!$A$67:$M$122,((HLOOKUP((IF((S16="Higher"),T16,S16)),'Salary Schedule'!$B$4:$M$5,2,FALSE))),FALSE),IF($I16="Fixed Contract &lt;12 months (20%)",VLOOKUP('4.ACU Salaries '!$E16,'Salary Schedule'!$A$9:$M$64,((HLOOKUP((IF((S16="Higher"),T16,S16)),'Salary Schedule'!$B$4:$M$5,2,FALSE))),FALSE),VLOOKUP(E16,'Salary Schedule'!$A$5:$M$64,((HLOOKUP((IF((S16="Higher"),T16,S16)),'Salary Schedule'!$B$4:$M$5,2,FALSE))),FALSE)))))</f>
        <v>0</v>
      </c>
      <c r="Q16" s="180">
        <v>5</v>
      </c>
      <c r="R16" s="352" t="str">
        <f t="shared" si="13"/>
        <v>Invalid Date</v>
      </c>
      <c r="S16" s="155" t="str">
        <f>(IF(AND(K16&gt;Years!$B$19,K16&lt;Years!$C$15),'Salary Schedule'!D$4,(IF(AND(K16&gt;Years!$B$16,K16&lt;Years!$D$15),'Salary Schedule'!E$4,(IF(AND(K16&gt;Years!$C$16,K16&lt;Years!$E$15),'Salary Schedule'!F$4,(IF(AND(K16&gt;Years!$D$16,K16&lt;Years!$F$15),'Salary Schedule'!G$4,(IF(AND(K16&gt;Years!$E$16,K16&lt;Years!$G$15),'Salary Schedule'!H$4,(IF(AND(K16&gt;Years!$F$16,K16&lt;Years!$H$15),'Salary Schedule'!I$4,(IF(AND(K16&gt;Years!$G$16,K16&lt;Years!$I$15),'Salary Schedule'!J$4,(IF(AND(K16&gt;Years!$H$16,K16&lt;Years!$J$15),'Salary Schedule'!K$4,(IF(AND(K16&gt;Years!$I$16,K16&lt;Years!$K$15),'Salary Schedule'!L$4,(IF(AND(K16&gt;Years!$J$16,K16&lt;Years!$L$15),'Salary Schedule'!M$4,(IF(AND(K16&gt;Years!$K$16,K16&lt;Years!$M$15),'Salary Schedule'!N$4,(IF(AND(K16&gt;Years!$K$16,K16&lt;Years!$N$15),'Salary Schedule'!O$4,"Higher"))))))))))))))))))))))))</f>
        <v>Higher</v>
      </c>
      <c r="T16" s="732" t="s">
        <v>926</v>
      </c>
      <c r="U16" s="733">
        <f>'6. Staff Calculations'!C45</f>
        <v>0</v>
      </c>
      <c r="V16" s="199">
        <f>'6. Staff Calculations'!D45</f>
        <v>0</v>
      </c>
      <c r="W16" s="199">
        <f>'6. Staff Calculations'!E45</f>
        <v>0</v>
      </c>
      <c r="X16" s="199">
        <f>'6. Staff Calculations'!F45</f>
        <v>0</v>
      </c>
      <c r="Y16" s="199">
        <f>'6. Staff Calculations'!G45</f>
        <v>0</v>
      </c>
      <c r="Z16" s="199">
        <f>'6. Staff Calculations'!H45</f>
        <v>0</v>
      </c>
      <c r="AA16" s="199">
        <f>'6. Staff Calculations'!I45</f>
        <v>0</v>
      </c>
      <c r="AB16" s="734">
        <f>'6. Staff Calculations'!J45</f>
        <v>0</v>
      </c>
      <c r="AC16" s="199">
        <f t="shared" ref="AC16:AH16" si="16">U16*$O$16</f>
        <v>0</v>
      </c>
      <c r="AD16" s="199">
        <f t="shared" si="16"/>
        <v>0</v>
      </c>
      <c r="AE16" s="199">
        <f t="shared" si="16"/>
        <v>0</v>
      </c>
      <c r="AF16" s="199">
        <f t="shared" si="16"/>
        <v>0</v>
      </c>
      <c r="AG16" s="199">
        <f t="shared" si="16"/>
        <v>0</v>
      </c>
      <c r="AH16" s="199">
        <f t="shared" si="16"/>
        <v>0</v>
      </c>
      <c r="AI16" s="199">
        <f t="shared" ref="AI16:AJ16" si="17">AA16*$O$16</f>
        <v>0</v>
      </c>
      <c r="AJ16" s="199">
        <f t="shared" si="17"/>
        <v>0</v>
      </c>
      <c r="AK16" s="205">
        <f t="shared" si="9"/>
        <v>0</v>
      </c>
      <c r="AL16" s="819"/>
      <c r="AM16" s="139"/>
      <c r="AN16" s="822"/>
      <c r="AO16" s="12"/>
      <c r="AP16" s="12"/>
      <c r="AQ16" s="12"/>
      <c r="AR16" s="12"/>
      <c r="AS16" s="12"/>
      <c r="AT16" s="12"/>
      <c r="AU16" s="12"/>
    </row>
    <row r="17" spans="1:47" s="154" customFormat="1" ht="33.75" customHeight="1" x14ac:dyDescent="0.25">
      <c r="A17" s="191"/>
      <c r="B17" s="737"/>
      <c r="C17" s="988"/>
      <c r="D17" s="988"/>
      <c r="E17" s="738"/>
      <c r="F17" s="738"/>
      <c r="G17" s="153" t="str">
        <f t="shared" si="5"/>
        <v/>
      </c>
      <c r="H17" s="153">
        <f t="shared" si="10"/>
        <v>0</v>
      </c>
      <c r="I17" s="739"/>
      <c r="J17" s="740"/>
      <c r="K17" s="741"/>
      <c r="L17" s="741"/>
      <c r="M17" s="364" t="s">
        <v>15</v>
      </c>
      <c r="N17" s="181">
        <f t="shared" si="2"/>
        <v>365</v>
      </c>
      <c r="O17" s="173">
        <f t="shared" si="6"/>
        <v>0</v>
      </c>
      <c r="P17" s="745">
        <f>IF(OR(ISBLANK($E17),ISBLANK($K17),ISBLANK($I17)),0,IF($I17="Casual (16.3%)",VLOOKUP('4.ACU Salaries '!$E17,'Salary Schedule'!$A$67:$M$122,((HLOOKUP((IF((S17="Higher"),T17,S17)),'Salary Schedule'!$B$4:$M$5,2,FALSE))),FALSE),IF($I17="Casual (30%)",VLOOKUP('4.ACU Salaries '!$E17,'Salary Schedule'!$A$67:$M$122,((HLOOKUP((IF((S17="Higher"),T17,S17)),'Salary Schedule'!$B$4:$M$5,2,FALSE))),FALSE),IF($I17="Fixed Contract &lt;12 months (20%)",VLOOKUP('4.ACU Salaries '!$E17,'Salary Schedule'!$A$9:$M$64,((HLOOKUP((IF((S17="Higher"),T17,S17)),'Salary Schedule'!$B$4:$M$5,2,FALSE))),FALSE),VLOOKUP(E17,'Salary Schedule'!$A$5:$M$64,((HLOOKUP((IF((S17="Higher"),T17,S17)),'Salary Schedule'!$B$4:$M$5,2,FALSE))),FALSE)))))</f>
        <v>0</v>
      </c>
      <c r="Q17" s="180">
        <v>6</v>
      </c>
      <c r="R17" s="352" t="str">
        <f t="shared" si="13"/>
        <v>Invalid Date</v>
      </c>
      <c r="S17" s="155" t="str">
        <f>(IF(AND(K17&gt;Years!$B$19,K17&lt;Years!$C$15),'Salary Schedule'!D$4,(IF(AND(K17&gt;Years!$B$16,K17&lt;Years!$D$15),'Salary Schedule'!E$4,(IF(AND(K17&gt;Years!$C$16,K17&lt;Years!$E$15),'Salary Schedule'!F$4,(IF(AND(K17&gt;Years!$D$16,K17&lt;Years!$F$15),'Salary Schedule'!G$4,(IF(AND(K17&gt;Years!$E$16,K17&lt;Years!$G$15),'Salary Schedule'!H$4,(IF(AND(K17&gt;Years!$F$16,K17&lt;Years!$H$15),'Salary Schedule'!I$4,(IF(AND(K17&gt;Years!$G$16,K17&lt;Years!$I$15),'Salary Schedule'!J$4,(IF(AND(K17&gt;Years!$H$16,K17&lt;Years!$J$15),'Salary Schedule'!K$4,(IF(AND(K17&gt;Years!$I$16,K17&lt;Years!$K$15),'Salary Schedule'!L$4,(IF(AND(K17&gt;Years!$J$16,K17&lt;Years!$L$15),'Salary Schedule'!M$4,(IF(AND(K17&gt;Years!$K$16,K17&lt;Years!$M$15),'Salary Schedule'!N$4,(IF(AND(K17&gt;Years!$K$16,K17&lt;Years!$N$15),'Salary Schedule'!O$4,"Higher"))))))))))))))))))))))))</f>
        <v>Higher</v>
      </c>
      <c r="T17" s="732" t="s">
        <v>926</v>
      </c>
      <c r="U17" s="733">
        <f>'6. Staff Calculations'!C46</f>
        <v>0</v>
      </c>
      <c r="V17" s="199">
        <f>'6. Staff Calculations'!D46</f>
        <v>0</v>
      </c>
      <c r="W17" s="199">
        <f>'6. Staff Calculations'!E46</f>
        <v>0</v>
      </c>
      <c r="X17" s="199">
        <f>'6. Staff Calculations'!F46</f>
        <v>0</v>
      </c>
      <c r="Y17" s="199">
        <f>'6. Staff Calculations'!G46</f>
        <v>0</v>
      </c>
      <c r="Z17" s="199">
        <f>'6. Staff Calculations'!H46</f>
        <v>0</v>
      </c>
      <c r="AA17" s="199">
        <f>'6. Staff Calculations'!I46</f>
        <v>0</v>
      </c>
      <c r="AB17" s="734">
        <f>'6. Staff Calculations'!J46</f>
        <v>0</v>
      </c>
      <c r="AC17" s="199">
        <f t="shared" ref="AC17:AH17" si="18">U17*$O$17</f>
        <v>0</v>
      </c>
      <c r="AD17" s="199">
        <f t="shared" si="18"/>
        <v>0</v>
      </c>
      <c r="AE17" s="199">
        <f t="shared" si="18"/>
        <v>0</v>
      </c>
      <c r="AF17" s="199">
        <f t="shared" si="18"/>
        <v>0</v>
      </c>
      <c r="AG17" s="199">
        <f t="shared" si="18"/>
        <v>0</v>
      </c>
      <c r="AH17" s="199">
        <f t="shared" si="18"/>
        <v>0</v>
      </c>
      <c r="AI17" s="199">
        <f t="shared" ref="AI17:AJ17" si="19">AA17*$O$17</f>
        <v>0</v>
      </c>
      <c r="AJ17" s="199">
        <f t="shared" si="19"/>
        <v>0</v>
      </c>
      <c r="AK17" s="205">
        <f t="shared" si="9"/>
        <v>0</v>
      </c>
      <c r="AL17" s="818"/>
      <c r="AM17" s="139"/>
      <c r="AN17" s="822"/>
      <c r="AO17" s="12"/>
      <c r="AP17" s="12"/>
      <c r="AQ17" s="12"/>
      <c r="AR17" s="12"/>
      <c r="AS17" s="12"/>
      <c r="AT17" s="12"/>
      <c r="AU17" s="12"/>
    </row>
    <row r="18" spans="1:47" s="154" customFormat="1" ht="33.75" customHeight="1" x14ac:dyDescent="0.25">
      <c r="A18" s="191"/>
      <c r="B18" s="737"/>
      <c r="C18" s="988"/>
      <c r="D18" s="988"/>
      <c r="E18" s="738"/>
      <c r="F18" s="738"/>
      <c r="G18" s="153" t="str">
        <f t="shared" si="5"/>
        <v/>
      </c>
      <c r="H18" s="153">
        <f t="shared" si="10"/>
        <v>0</v>
      </c>
      <c r="I18" s="739"/>
      <c r="J18" s="740"/>
      <c r="K18" s="741"/>
      <c r="L18" s="741"/>
      <c r="M18" s="364" t="s">
        <v>15</v>
      </c>
      <c r="N18" s="181">
        <f t="shared" si="2"/>
        <v>365</v>
      </c>
      <c r="O18" s="173">
        <f t="shared" si="6"/>
        <v>0</v>
      </c>
      <c r="P18" s="745">
        <f>IF(OR(ISBLANK($E18),ISBLANK($K18),ISBLANK($I18)),0,IF($I18="Casual (16.3%)",VLOOKUP('4.ACU Salaries '!$E18,'Salary Schedule'!$A$67:$M$122,((HLOOKUP((IF((S18="Higher"),T18,S18)),'Salary Schedule'!$B$4:$M$5,2,FALSE))),FALSE),IF($I18="Casual (30%)",VLOOKUP('4.ACU Salaries '!$E18,'Salary Schedule'!$A$67:$M$122,((HLOOKUP((IF((S18="Higher"),T18,S18)),'Salary Schedule'!$B$4:$M$5,2,FALSE))),FALSE),IF($I18="Fixed Contract &lt;12 months (20%)",VLOOKUP('4.ACU Salaries '!$E18,'Salary Schedule'!$A$9:$M$64,((HLOOKUP((IF((S18="Higher"),T18,S18)),'Salary Schedule'!$B$4:$M$5,2,FALSE))),FALSE),VLOOKUP(E18,'Salary Schedule'!$A$5:$M$64,((HLOOKUP((IF((S18="Higher"),T18,S18)),'Salary Schedule'!$B$4:$M$5,2,FALSE))),FALSE)))))</f>
        <v>0</v>
      </c>
      <c r="Q18" s="180">
        <v>7</v>
      </c>
      <c r="R18" s="352" t="str">
        <f t="shared" si="13"/>
        <v>Invalid Date</v>
      </c>
      <c r="S18" s="155" t="str">
        <f>(IF(AND(K18&gt;Years!$B$19,K18&lt;Years!$C$15),'Salary Schedule'!D$4,(IF(AND(K18&gt;Years!$B$16,K18&lt;Years!$D$15),'Salary Schedule'!E$4,(IF(AND(K18&gt;Years!$C$16,K18&lt;Years!$E$15),'Salary Schedule'!F$4,(IF(AND(K18&gt;Years!$D$16,K18&lt;Years!$F$15),'Salary Schedule'!G$4,(IF(AND(K18&gt;Years!$E$16,K18&lt;Years!$G$15),'Salary Schedule'!H$4,(IF(AND(K18&gt;Years!$F$16,K18&lt;Years!$H$15),'Salary Schedule'!I$4,(IF(AND(K18&gt;Years!$G$16,K18&lt;Years!$I$15),'Salary Schedule'!J$4,(IF(AND(K18&gt;Years!$H$16,K18&lt;Years!$J$15),'Salary Schedule'!K$4,(IF(AND(K18&gt;Years!$I$16,K18&lt;Years!$K$15),'Salary Schedule'!L$4,(IF(AND(K18&gt;Years!$J$16,K18&lt;Years!$L$15),'Salary Schedule'!M$4,(IF(AND(K18&gt;Years!$K$16,K18&lt;Years!$M$15),'Salary Schedule'!N$4,(IF(AND(K18&gt;Years!$K$16,K18&lt;Years!$N$15),'Salary Schedule'!O$4,"Higher"))))))))))))))))))))))))</f>
        <v>Higher</v>
      </c>
      <c r="T18" s="732" t="s">
        <v>926</v>
      </c>
      <c r="U18" s="733">
        <f>'6. Staff Calculations'!C47</f>
        <v>0</v>
      </c>
      <c r="V18" s="199">
        <f>'6. Staff Calculations'!D47</f>
        <v>0</v>
      </c>
      <c r="W18" s="199">
        <f>'6. Staff Calculations'!E47</f>
        <v>0</v>
      </c>
      <c r="X18" s="199">
        <f>'6. Staff Calculations'!F47</f>
        <v>0</v>
      </c>
      <c r="Y18" s="199">
        <f>'6. Staff Calculations'!G47</f>
        <v>0</v>
      </c>
      <c r="Z18" s="199">
        <f>'6. Staff Calculations'!H47</f>
        <v>0</v>
      </c>
      <c r="AA18" s="199">
        <f>'6. Staff Calculations'!I47</f>
        <v>0</v>
      </c>
      <c r="AB18" s="734">
        <f>'6. Staff Calculations'!J47</f>
        <v>0</v>
      </c>
      <c r="AC18" s="199">
        <f t="shared" ref="AC18:AH18" si="20">U18*$O$18</f>
        <v>0</v>
      </c>
      <c r="AD18" s="199">
        <f t="shared" si="20"/>
        <v>0</v>
      </c>
      <c r="AE18" s="199">
        <f t="shared" si="20"/>
        <v>0</v>
      </c>
      <c r="AF18" s="199">
        <f t="shared" si="20"/>
        <v>0</v>
      </c>
      <c r="AG18" s="199">
        <f t="shared" si="20"/>
        <v>0</v>
      </c>
      <c r="AH18" s="199">
        <f t="shared" si="20"/>
        <v>0</v>
      </c>
      <c r="AI18" s="199">
        <f t="shared" ref="AI18:AJ18" si="21">AA18*$O$18</f>
        <v>0</v>
      </c>
      <c r="AJ18" s="199">
        <f t="shared" si="21"/>
        <v>0</v>
      </c>
      <c r="AK18" s="205">
        <f t="shared" si="9"/>
        <v>0</v>
      </c>
      <c r="AL18" s="818"/>
      <c r="AM18" s="139"/>
      <c r="AN18" s="822"/>
      <c r="AO18" s="12"/>
      <c r="AP18" s="12"/>
      <c r="AQ18" s="12"/>
      <c r="AR18" s="12"/>
      <c r="AS18" s="12"/>
      <c r="AT18" s="12"/>
      <c r="AU18" s="12"/>
    </row>
    <row r="19" spans="1:47" s="154" customFormat="1" ht="33.75" customHeight="1" x14ac:dyDescent="0.25">
      <c r="A19" s="191"/>
      <c r="B19" s="737"/>
      <c r="C19" s="988"/>
      <c r="D19" s="988"/>
      <c r="E19" s="738"/>
      <c r="F19" s="738"/>
      <c r="G19" s="153" t="str">
        <f t="shared" si="5"/>
        <v/>
      </c>
      <c r="H19" s="153">
        <f t="shared" si="10"/>
        <v>0</v>
      </c>
      <c r="I19" s="739"/>
      <c r="J19" s="740"/>
      <c r="K19" s="741"/>
      <c r="L19" s="741"/>
      <c r="M19" s="364" t="s">
        <v>15</v>
      </c>
      <c r="N19" s="181">
        <f t="shared" si="2"/>
        <v>365</v>
      </c>
      <c r="O19" s="173">
        <f t="shared" si="6"/>
        <v>0</v>
      </c>
      <c r="P19" s="745">
        <f>IF(OR(ISBLANK($E19),ISBLANK($K19),ISBLANK($I19)),0,IF($I19="Casual (16.3%)",VLOOKUP('4.ACU Salaries '!$E19,'Salary Schedule'!$A$67:$M$122,((HLOOKUP((IF((S19="Higher"),T19,S19)),'Salary Schedule'!$B$4:$M$5,2,FALSE))),FALSE),IF($I19="Casual (30%)",VLOOKUP('4.ACU Salaries '!$E19,'Salary Schedule'!$A$67:$M$122,((HLOOKUP((IF((S19="Higher"),T19,S19)),'Salary Schedule'!$B$4:$M$5,2,FALSE))),FALSE),IF($I19="Fixed Contract &lt;12 months (20%)",VLOOKUP('4.ACU Salaries '!$E19,'Salary Schedule'!$A$9:$M$64,((HLOOKUP((IF((S19="Higher"),T19,S19)),'Salary Schedule'!$B$4:$M$5,2,FALSE))),FALSE),VLOOKUP(E19,'Salary Schedule'!$A$5:$M$64,((HLOOKUP((IF((S19="Higher"),T19,S19)),'Salary Schedule'!$B$4:$M$5,2,FALSE))),FALSE)))))</f>
        <v>0</v>
      </c>
      <c r="Q19" s="180">
        <v>8</v>
      </c>
      <c r="R19" s="352" t="str">
        <f t="shared" si="13"/>
        <v>Invalid Date</v>
      </c>
      <c r="S19" s="155" t="str">
        <f>(IF(AND(K19&gt;Years!$B$19,K19&lt;Years!$C$15),'Salary Schedule'!D$4,(IF(AND(K19&gt;Years!$B$16,K19&lt;Years!$D$15),'Salary Schedule'!E$4,(IF(AND(K19&gt;Years!$C$16,K19&lt;Years!$E$15),'Salary Schedule'!F$4,(IF(AND(K19&gt;Years!$D$16,K19&lt;Years!$F$15),'Salary Schedule'!G$4,(IF(AND(K19&gt;Years!$E$16,K19&lt;Years!$G$15),'Salary Schedule'!H$4,(IF(AND(K19&gt;Years!$F$16,K19&lt;Years!$H$15),'Salary Schedule'!I$4,(IF(AND(K19&gt;Years!$G$16,K19&lt;Years!$I$15),'Salary Schedule'!J$4,(IF(AND(K19&gt;Years!$H$16,K19&lt;Years!$J$15),'Salary Schedule'!K$4,(IF(AND(K19&gt;Years!$I$16,K19&lt;Years!$K$15),'Salary Schedule'!L$4,(IF(AND(K19&gt;Years!$J$16,K19&lt;Years!$L$15),'Salary Schedule'!M$4,(IF(AND(K19&gt;Years!$K$16,K19&lt;Years!$M$15),'Salary Schedule'!N$4,(IF(AND(K19&gt;Years!$K$16,K19&lt;Years!$N$15),'Salary Schedule'!O$4,"Higher"))))))))))))))))))))))))</f>
        <v>Higher</v>
      </c>
      <c r="T19" s="732" t="s">
        <v>926</v>
      </c>
      <c r="U19" s="733">
        <f>'6. Staff Calculations'!C48</f>
        <v>0</v>
      </c>
      <c r="V19" s="199">
        <f>'6. Staff Calculations'!D48</f>
        <v>0</v>
      </c>
      <c r="W19" s="199">
        <f>'6. Staff Calculations'!E48</f>
        <v>0</v>
      </c>
      <c r="X19" s="199">
        <f>'6. Staff Calculations'!F48</f>
        <v>0</v>
      </c>
      <c r="Y19" s="199">
        <f>'6. Staff Calculations'!G48</f>
        <v>0</v>
      </c>
      <c r="Z19" s="199">
        <f>'6. Staff Calculations'!H48</f>
        <v>0</v>
      </c>
      <c r="AA19" s="199">
        <f>'6. Staff Calculations'!I48</f>
        <v>0</v>
      </c>
      <c r="AB19" s="734">
        <f>'6. Staff Calculations'!J48</f>
        <v>0</v>
      </c>
      <c r="AC19" s="199">
        <f t="shared" ref="AC19:AH19" si="22">U19*$O$19</f>
        <v>0</v>
      </c>
      <c r="AD19" s="199">
        <f t="shared" si="22"/>
        <v>0</v>
      </c>
      <c r="AE19" s="199">
        <f t="shared" si="22"/>
        <v>0</v>
      </c>
      <c r="AF19" s="199">
        <f t="shared" si="22"/>
        <v>0</v>
      </c>
      <c r="AG19" s="199">
        <f t="shared" si="22"/>
        <v>0</v>
      </c>
      <c r="AH19" s="199">
        <f t="shared" si="22"/>
        <v>0</v>
      </c>
      <c r="AI19" s="199">
        <f t="shared" ref="AI19:AJ19" si="23">AA19*$O$19</f>
        <v>0</v>
      </c>
      <c r="AJ19" s="199">
        <f t="shared" si="23"/>
        <v>0</v>
      </c>
      <c r="AK19" s="205">
        <f t="shared" si="9"/>
        <v>0</v>
      </c>
      <c r="AL19" s="818"/>
      <c r="AM19" s="139"/>
      <c r="AN19" s="822"/>
      <c r="AO19" s="12"/>
      <c r="AP19" s="12"/>
      <c r="AQ19" s="12"/>
      <c r="AR19" s="12"/>
      <c r="AS19" s="12"/>
      <c r="AT19" s="12"/>
      <c r="AU19" s="12"/>
    </row>
    <row r="20" spans="1:47" s="154" customFormat="1" ht="33.75" customHeight="1" x14ac:dyDescent="0.25">
      <c r="A20" s="191"/>
      <c r="B20" s="737"/>
      <c r="C20" s="988"/>
      <c r="D20" s="988"/>
      <c r="E20" s="738"/>
      <c r="F20" s="738"/>
      <c r="G20" s="153" t="str">
        <f t="shared" si="5"/>
        <v/>
      </c>
      <c r="H20" s="153">
        <f t="shared" si="10"/>
        <v>0</v>
      </c>
      <c r="I20" s="739"/>
      <c r="J20" s="740"/>
      <c r="K20" s="741"/>
      <c r="L20" s="741"/>
      <c r="M20" s="364" t="s">
        <v>15</v>
      </c>
      <c r="N20" s="181">
        <f t="shared" si="2"/>
        <v>365</v>
      </c>
      <c r="O20" s="173">
        <f t="shared" si="6"/>
        <v>0</v>
      </c>
      <c r="P20" s="745">
        <f>IF(OR(ISBLANK($E20),ISBLANK($K20),ISBLANK($I20)),0,IF($I20="Casual (16.3%)",VLOOKUP('4.ACU Salaries '!$E20,'Salary Schedule'!$A$67:$M$122,((HLOOKUP((IF((S20="Higher"),T20,S20)),'Salary Schedule'!$B$4:$M$5,2,FALSE))),FALSE),IF($I20="Casual (30%)",VLOOKUP('4.ACU Salaries '!$E20,'Salary Schedule'!$A$67:$M$122,((HLOOKUP((IF((S20="Higher"),T20,S20)),'Salary Schedule'!$B$4:$M$5,2,FALSE))),FALSE),IF($I20="Fixed Contract &lt;12 months (20%)",VLOOKUP('4.ACU Salaries '!$E20,'Salary Schedule'!$A$9:$M$64,((HLOOKUP((IF((S20="Higher"),T20,S20)),'Salary Schedule'!$B$4:$M$5,2,FALSE))),FALSE),VLOOKUP(E20,'Salary Schedule'!$A$5:$M$64,((HLOOKUP((IF((S20="Higher"),T20,S20)),'Salary Schedule'!$B$4:$M$5,2,FALSE))),FALSE)))))</f>
        <v>0</v>
      </c>
      <c r="Q20" s="180">
        <v>9</v>
      </c>
      <c r="R20" s="352" t="str">
        <f t="shared" si="13"/>
        <v>Invalid Date</v>
      </c>
      <c r="S20" s="155" t="str">
        <f>(IF(AND(K20&gt;Years!$B$19,K20&lt;Years!$C$15),'Salary Schedule'!D$4,(IF(AND(K20&gt;Years!$B$16,K20&lt;Years!$D$15),'Salary Schedule'!E$4,(IF(AND(K20&gt;Years!$C$16,K20&lt;Years!$E$15),'Salary Schedule'!F$4,(IF(AND(K20&gt;Years!$D$16,K20&lt;Years!$F$15),'Salary Schedule'!G$4,(IF(AND(K20&gt;Years!$E$16,K20&lt;Years!$G$15),'Salary Schedule'!H$4,(IF(AND(K20&gt;Years!$F$16,K20&lt;Years!$H$15),'Salary Schedule'!I$4,(IF(AND(K20&gt;Years!$G$16,K20&lt;Years!$I$15),'Salary Schedule'!J$4,(IF(AND(K20&gt;Years!$H$16,K20&lt;Years!$J$15),'Salary Schedule'!K$4,(IF(AND(K20&gt;Years!$I$16,K20&lt;Years!$K$15),'Salary Schedule'!L$4,(IF(AND(K20&gt;Years!$J$16,K20&lt;Years!$L$15),'Salary Schedule'!M$4,(IF(AND(K20&gt;Years!$K$16,K20&lt;Years!$M$15),'Salary Schedule'!N$4,(IF(AND(K20&gt;Years!$K$16,K20&lt;Years!$N$15),'Salary Schedule'!O$4,"Higher"))))))))))))))))))))))))</f>
        <v>Higher</v>
      </c>
      <c r="T20" s="732" t="s">
        <v>926</v>
      </c>
      <c r="U20" s="733">
        <f>'6. Staff Calculations'!C49</f>
        <v>0</v>
      </c>
      <c r="V20" s="199">
        <f>'6. Staff Calculations'!D49</f>
        <v>0</v>
      </c>
      <c r="W20" s="199">
        <f>'6. Staff Calculations'!E49</f>
        <v>0</v>
      </c>
      <c r="X20" s="199">
        <f>'6. Staff Calculations'!F49</f>
        <v>0</v>
      </c>
      <c r="Y20" s="199">
        <f>'6. Staff Calculations'!G49</f>
        <v>0</v>
      </c>
      <c r="Z20" s="199">
        <f>'6. Staff Calculations'!H49</f>
        <v>0</v>
      </c>
      <c r="AA20" s="199">
        <f>'6. Staff Calculations'!I49</f>
        <v>0</v>
      </c>
      <c r="AB20" s="734">
        <f>'6. Staff Calculations'!J49</f>
        <v>0</v>
      </c>
      <c r="AC20" s="199">
        <f t="shared" ref="AC20:AH20" si="24">U20*$O$20</f>
        <v>0</v>
      </c>
      <c r="AD20" s="199">
        <f t="shared" si="24"/>
        <v>0</v>
      </c>
      <c r="AE20" s="199">
        <f t="shared" si="24"/>
        <v>0</v>
      </c>
      <c r="AF20" s="199">
        <f t="shared" si="24"/>
        <v>0</v>
      </c>
      <c r="AG20" s="199">
        <f t="shared" si="24"/>
        <v>0</v>
      </c>
      <c r="AH20" s="199">
        <f t="shared" si="24"/>
        <v>0</v>
      </c>
      <c r="AI20" s="199">
        <f t="shared" ref="AI20:AJ20" si="25">AA20*$O$20</f>
        <v>0</v>
      </c>
      <c r="AJ20" s="199">
        <f t="shared" si="25"/>
        <v>0</v>
      </c>
      <c r="AK20" s="205">
        <f t="shared" si="9"/>
        <v>0</v>
      </c>
      <c r="AL20" s="818"/>
      <c r="AM20" s="139"/>
      <c r="AN20" s="822"/>
      <c r="AO20" s="12"/>
      <c r="AP20" s="12"/>
      <c r="AQ20" s="12"/>
      <c r="AR20" s="12"/>
      <c r="AS20" s="12"/>
      <c r="AT20" s="12"/>
      <c r="AU20" s="12"/>
    </row>
    <row r="21" spans="1:47" s="154" customFormat="1" ht="33.75" customHeight="1" thickBot="1" x14ac:dyDescent="0.3">
      <c r="A21" s="191"/>
      <c r="B21" s="737"/>
      <c r="C21" s="988"/>
      <c r="D21" s="988"/>
      <c r="E21" s="738"/>
      <c r="F21" s="738"/>
      <c r="G21" s="153" t="str">
        <f t="shared" si="5"/>
        <v/>
      </c>
      <c r="H21" s="153">
        <f t="shared" si="10"/>
        <v>0</v>
      </c>
      <c r="I21" s="739"/>
      <c r="J21" s="740"/>
      <c r="K21" s="741"/>
      <c r="L21" s="741"/>
      <c r="M21" s="364" t="s">
        <v>15</v>
      </c>
      <c r="N21" s="181">
        <f t="shared" si="2"/>
        <v>365</v>
      </c>
      <c r="O21" s="173">
        <f t="shared" si="6"/>
        <v>0</v>
      </c>
      <c r="P21" s="745">
        <f>IF(OR(ISBLANK($E21),ISBLANK($K21),ISBLANK($I21)),0,IF($I21="Casual (16.3%)",VLOOKUP('4.ACU Salaries '!$E21,'Salary Schedule'!$A$67:$M$122,((HLOOKUP((IF((S21="Higher"),T21,S21)),'Salary Schedule'!$B$4:$M$5,2,FALSE))),FALSE),IF($I21="Casual (30%)",VLOOKUP('4.ACU Salaries '!$E21,'Salary Schedule'!$A$67:$M$122,((HLOOKUP((IF((S21="Higher"),T21,S21)),'Salary Schedule'!$B$4:$M$5,2,FALSE))),FALSE),IF($I21="Fixed Contract &lt;12 months (20%)",VLOOKUP('4.ACU Salaries '!$E21,'Salary Schedule'!$A$9:$M$64,((HLOOKUP((IF((S21="Higher"),T21,S21)),'Salary Schedule'!$B$4:$M$5,2,FALSE))),FALSE),VLOOKUP(E21,'Salary Schedule'!$A$5:$M$64,((HLOOKUP((IF((S21="Higher"),T21,S21)),'Salary Schedule'!$B$4:$M$5,2,FALSE))),FALSE)))))</f>
        <v>0</v>
      </c>
      <c r="Q21" s="180">
        <v>10</v>
      </c>
      <c r="R21" s="353" t="str">
        <f t="shared" si="13"/>
        <v>Invalid Date</v>
      </c>
      <c r="S21" s="155" t="str">
        <f>(IF(AND(K21&gt;Years!$B$19,K21&lt;Years!$C$15),'Salary Schedule'!D$4,(IF(AND(K21&gt;Years!$B$16,K21&lt;Years!$D$15),'Salary Schedule'!E$4,(IF(AND(K21&gt;Years!$C$16,K21&lt;Years!$E$15),'Salary Schedule'!F$4,(IF(AND(K21&gt;Years!$D$16,K21&lt;Years!$F$15),'Salary Schedule'!G$4,(IF(AND(K21&gt;Years!$E$16,K21&lt;Years!$G$15),'Salary Schedule'!H$4,(IF(AND(K21&gt;Years!$F$16,K21&lt;Years!$H$15),'Salary Schedule'!I$4,(IF(AND(K21&gt;Years!$G$16,K21&lt;Years!$I$15),'Salary Schedule'!J$4,(IF(AND(K21&gt;Years!$H$16,K21&lt;Years!$J$15),'Salary Schedule'!K$4,(IF(AND(K21&gt;Years!$I$16,K21&lt;Years!$K$15),'Salary Schedule'!L$4,(IF(AND(K21&gt;Years!$J$16,K21&lt;Years!$L$15),'Salary Schedule'!M$4,(IF(AND(K21&gt;Years!$K$16,K21&lt;Years!$M$15),'Salary Schedule'!N$4,(IF(AND(K21&gt;Years!$K$16,K21&lt;Years!$N$15),'Salary Schedule'!O$4,"Higher"))))))))))))))))))))))))</f>
        <v>Higher</v>
      </c>
      <c r="T21" s="732" t="s">
        <v>926</v>
      </c>
      <c r="U21" s="733">
        <f>'6. Staff Calculations'!C50</f>
        <v>0</v>
      </c>
      <c r="V21" s="199">
        <f>'6. Staff Calculations'!D50</f>
        <v>0</v>
      </c>
      <c r="W21" s="199">
        <f>'6. Staff Calculations'!E50</f>
        <v>0</v>
      </c>
      <c r="X21" s="199">
        <f>'6. Staff Calculations'!F50</f>
        <v>0</v>
      </c>
      <c r="Y21" s="199">
        <f>'6. Staff Calculations'!G50</f>
        <v>0</v>
      </c>
      <c r="Z21" s="199">
        <f>'6. Staff Calculations'!H50</f>
        <v>0</v>
      </c>
      <c r="AA21" s="199">
        <f>'6. Staff Calculations'!I50</f>
        <v>0</v>
      </c>
      <c r="AB21" s="734">
        <f>'6. Staff Calculations'!J50</f>
        <v>0</v>
      </c>
      <c r="AC21" s="199">
        <f t="shared" ref="AC21:AH21" si="26">U21*$O$21</f>
        <v>0</v>
      </c>
      <c r="AD21" s="199">
        <f t="shared" si="26"/>
        <v>0</v>
      </c>
      <c r="AE21" s="199">
        <f t="shared" si="26"/>
        <v>0</v>
      </c>
      <c r="AF21" s="199">
        <f t="shared" si="26"/>
        <v>0</v>
      </c>
      <c r="AG21" s="199">
        <f t="shared" si="26"/>
        <v>0</v>
      </c>
      <c r="AH21" s="199">
        <f t="shared" si="26"/>
        <v>0</v>
      </c>
      <c r="AI21" s="199">
        <f t="shared" ref="AI21:AJ21" si="27">AA21*$O$21</f>
        <v>0</v>
      </c>
      <c r="AJ21" s="199">
        <f t="shared" si="27"/>
        <v>0</v>
      </c>
      <c r="AK21" s="205">
        <f t="shared" si="9"/>
        <v>0</v>
      </c>
      <c r="AL21" s="818"/>
      <c r="AM21" s="139"/>
      <c r="AN21" s="823"/>
      <c r="AO21" s="12"/>
      <c r="AP21" s="12"/>
      <c r="AQ21" s="12"/>
      <c r="AR21" s="12"/>
      <c r="AS21" s="12"/>
      <c r="AT21" s="12"/>
      <c r="AU21" s="12"/>
    </row>
    <row r="22" spans="1:47" s="188" customFormat="1" ht="23.25" customHeight="1" thickBot="1" x14ac:dyDescent="0.3">
      <c r="B22" s="257" t="s">
        <v>90</v>
      </c>
      <c r="C22" s="258"/>
      <c r="D22" s="258"/>
      <c r="E22" s="258"/>
      <c r="F22" s="258"/>
      <c r="G22" s="258"/>
      <c r="H22" s="258"/>
      <c r="I22" s="258"/>
      <c r="J22" s="259"/>
      <c r="K22" s="258"/>
      <c r="L22" s="258"/>
      <c r="M22" s="365"/>
      <c r="N22" s="258"/>
      <c r="O22" s="260"/>
      <c r="P22" s="260"/>
      <c r="Q22" s="260"/>
      <c r="R22" s="258"/>
      <c r="S22" s="258"/>
      <c r="T22" s="258"/>
      <c r="U22" s="735">
        <f t="shared" ref="U22:AH22" si="28">SUM(U12:U21)</f>
        <v>0</v>
      </c>
      <c r="V22" s="261">
        <f t="shared" si="28"/>
        <v>0</v>
      </c>
      <c r="W22" s="261">
        <f t="shared" si="28"/>
        <v>0</v>
      </c>
      <c r="X22" s="261">
        <f t="shared" si="28"/>
        <v>0</v>
      </c>
      <c r="Y22" s="261">
        <f t="shared" si="28"/>
        <v>0</v>
      </c>
      <c r="Z22" s="261">
        <f t="shared" si="28"/>
        <v>0</v>
      </c>
      <c r="AA22" s="261">
        <f t="shared" si="28"/>
        <v>0</v>
      </c>
      <c r="AB22" s="262">
        <f t="shared" si="28"/>
        <v>0</v>
      </c>
      <c r="AC22" s="261">
        <f t="shared" si="28"/>
        <v>0</v>
      </c>
      <c r="AD22" s="261">
        <f t="shared" si="28"/>
        <v>0</v>
      </c>
      <c r="AE22" s="261">
        <f t="shared" si="28"/>
        <v>0</v>
      </c>
      <c r="AF22" s="261">
        <f t="shared" si="28"/>
        <v>0</v>
      </c>
      <c r="AG22" s="261">
        <f t="shared" si="28"/>
        <v>0</v>
      </c>
      <c r="AH22" s="261">
        <f t="shared" si="28"/>
        <v>0</v>
      </c>
      <c r="AI22" s="261">
        <f t="shared" ref="AI22:AJ22" si="29">SUM(AI12:AI21)</f>
        <v>0</v>
      </c>
      <c r="AJ22" s="261">
        <f t="shared" si="29"/>
        <v>0</v>
      </c>
      <c r="AK22" s="262">
        <f>SUM(AK12:AK21)</f>
        <v>0</v>
      </c>
      <c r="AL22" s="820"/>
      <c r="AM22" s="820"/>
      <c r="AN22" s="820"/>
      <c r="AO22" s="820"/>
    </row>
    <row r="23" spans="1:47" x14ac:dyDescent="0.25">
      <c r="AB23" s="639"/>
      <c r="AK23" s="639"/>
    </row>
    <row r="24" spans="1:47" s="208" customFormat="1" ht="21" x14ac:dyDescent="0.25">
      <c r="B24" s="410" t="s">
        <v>857</v>
      </c>
      <c r="C24" s="410" t="s">
        <v>800</v>
      </c>
      <c r="J24" s="9"/>
      <c r="M24" s="358"/>
      <c r="N24" s="209"/>
      <c r="O24" s="219"/>
      <c r="P24" s="219"/>
      <c r="Q24" s="209"/>
      <c r="R24" s="209"/>
      <c r="S24" s="209"/>
      <c r="T24" s="209"/>
      <c r="U24" s="209"/>
      <c r="V24" s="209"/>
      <c r="W24" s="209"/>
      <c r="X24" s="209"/>
      <c r="Y24" s="209"/>
      <c r="Z24" s="209"/>
      <c r="AA24" s="209"/>
      <c r="AB24" s="209"/>
      <c r="AC24" s="209"/>
      <c r="AD24" s="209"/>
      <c r="AE24" s="209"/>
      <c r="AF24" s="209"/>
      <c r="AG24" s="209"/>
      <c r="AH24" s="209"/>
      <c r="AI24" s="209"/>
      <c r="AJ24" s="209"/>
      <c r="AK24" s="209"/>
      <c r="AL24" s="821"/>
      <c r="AM24" s="821"/>
      <c r="AN24" s="821"/>
      <c r="AO24" s="821"/>
    </row>
    <row r="25" spans="1:47" s="208" customFormat="1" ht="19.5" thickBot="1" x14ac:dyDescent="0.3">
      <c r="C25" s="695" t="s">
        <v>928</v>
      </c>
      <c r="J25" s="9"/>
      <c r="M25" s="358"/>
      <c r="N25" s="209"/>
      <c r="O25" s="219"/>
      <c r="P25" s="219"/>
      <c r="Q25" s="209"/>
      <c r="R25" s="209"/>
      <c r="S25" s="209"/>
      <c r="T25" s="209"/>
      <c r="U25" s="209"/>
      <c r="V25" s="209"/>
      <c r="W25" s="209"/>
      <c r="X25" s="209"/>
      <c r="Y25" s="209"/>
      <c r="Z25" s="209"/>
      <c r="AA25" s="209"/>
      <c r="AB25" s="209"/>
      <c r="AC25" s="209"/>
      <c r="AD25" s="209"/>
      <c r="AE25" s="209"/>
      <c r="AF25" s="209"/>
      <c r="AG25" s="209"/>
      <c r="AH25" s="209"/>
      <c r="AI25" s="209"/>
      <c r="AJ25" s="209"/>
      <c r="AK25" s="209"/>
      <c r="AL25" s="821"/>
      <c r="AM25" s="821"/>
      <c r="AN25" s="821"/>
      <c r="AO25" s="821"/>
    </row>
    <row r="26" spans="1:47" s="144" customFormat="1" ht="24.75" customHeight="1" thickBot="1" x14ac:dyDescent="0.3">
      <c r="B26" s="6"/>
      <c r="D26" s="6"/>
      <c r="E26" s="6"/>
      <c r="F26" s="6"/>
      <c r="G26" s="6"/>
      <c r="H26" s="6"/>
      <c r="I26" s="6"/>
      <c r="J26" s="2"/>
      <c r="K26" s="6"/>
      <c r="L26" s="6"/>
      <c r="M26" s="362"/>
      <c r="N26" s="225"/>
      <c r="O26" s="226"/>
      <c r="P26" s="226"/>
      <c r="Q26" s="226"/>
      <c r="R26" s="263" t="s">
        <v>204</v>
      </c>
      <c r="S26" s="264"/>
      <c r="T26" s="265"/>
      <c r="U26" s="982" t="s">
        <v>167</v>
      </c>
      <c r="V26" s="983"/>
      <c r="W26" s="983"/>
      <c r="X26" s="983"/>
      <c r="Y26" s="983"/>
      <c r="Z26" s="983"/>
      <c r="AA26" s="983"/>
      <c r="AB26" s="984"/>
      <c r="AC26" s="982" t="s">
        <v>168</v>
      </c>
      <c r="AD26" s="983"/>
      <c r="AE26" s="983"/>
      <c r="AF26" s="983"/>
      <c r="AG26" s="983"/>
      <c r="AH26" s="983"/>
      <c r="AI26" s="983"/>
      <c r="AJ26" s="984"/>
      <c r="AK26" s="209"/>
      <c r="AL26" s="817"/>
      <c r="AM26" s="817"/>
      <c r="AN26" s="817"/>
      <c r="AO26" s="817"/>
      <c r="AP26" s="143"/>
      <c r="AQ26" s="143"/>
      <c r="AR26" s="143"/>
      <c r="AS26" s="143"/>
      <c r="AT26" s="143"/>
      <c r="AU26" s="143"/>
    </row>
    <row r="27" spans="1:47" s="159" customFormat="1" ht="36" customHeight="1" x14ac:dyDescent="0.25">
      <c r="B27" s="179" t="s">
        <v>169</v>
      </c>
      <c r="C27" s="189" t="s">
        <v>170</v>
      </c>
      <c r="D27" s="189" t="s">
        <v>673</v>
      </c>
      <c r="E27" s="808"/>
      <c r="F27" s="805"/>
      <c r="G27" s="805"/>
      <c r="H27" s="805"/>
      <c r="I27" s="985"/>
      <c r="J27" s="985"/>
      <c r="K27" s="810"/>
      <c r="L27" s="810"/>
      <c r="M27" s="810"/>
      <c r="N27" s="810"/>
      <c r="O27" s="810"/>
      <c r="P27" s="809"/>
      <c r="Q27" s="914" t="s">
        <v>81</v>
      </c>
      <c r="R27" s="351" t="s">
        <v>356</v>
      </c>
      <c r="S27" s="915" t="s">
        <v>82</v>
      </c>
      <c r="T27" s="189" t="s">
        <v>82</v>
      </c>
      <c r="U27" s="189">
        <f>U11</f>
        <v>2018</v>
      </c>
      <c r="V27" s="189">
        <f t="shared" ref="V27:AH27" si="30">V11</f>
        <v>2019</v>
      </c>
      <c r="W27" s="189">
        <f t="shared" si="30"/>
        <v>2020</v>
      </c>
      <c r="X27" s="189">
        <f t="shared" si="30"/>
        <v>2021</v>
      </c>
      <c r="Y27" s="189">
        <f t="shared" si="30"/>
        <v>2022</v>
      </c>
      <c r="Z27" s="189">
        <f t="shared" si="30"/>
        <v>2023</v>
      </c>
      <c r="AA27" s="189">
        <f t="shared" ref="AA27:AB27" si="31">AA11</f>
        <v>2024</v>
      </c>
      <c r="AB27" s="697">
        <f t="shared" si="31"/>
        <v>2025</v>
      </c>
      <c r="AC27" s="179" t="str">
        <f t="shared" si="30"/>
        <v>On-cost 2018</v>
      </c>
      <c r="AD27" s="189" t="str">
        <f t="shared" si="30"/>
        <v>On-cost 2019</v>
      </c>
      <c r="AE27" s="189" t="str">
        <f t="shared" si="30"/>
        <v>On-cost 2020</v>
      </c>
      <c r="AF27" s="189" t="str">
        <f t="shared" si="30"/>
        <v>On-cost 2021</v>
      </c>
      <c r="AG27" s="189" t="str">
        <f t="shared" si="30"/>
        <v>On-cost 2022</v>
      </c>
      <c r="AH27" s="189" t="str">
        <f t="shared" si="30"/>
        <v>On-cost 2023</v>
      </c>
      <c r="AI27" s="189" t="str">
        <f t="shared" ref="AI27:AJ27" si="32">AI11</f>
        <v>On-cost 2024</v>
      </c>
      <c r="AJ27" s="182" t="str">
        <f t="shared" si="32"/>
        <v>On-cost 2025</v>
      </c>
      <c r="AK27" s="801" t="s">
        <v>89</v>
      </c>
      <c r="AL27" s="157"/>
      <c r="AM27" s="157"/>
      <c r="AN27" s="351" t="s">
        <v>893</v>
      </c>
      <c r="AO27" s="158"/>
      <c r="AP27" s="158"/>
      <c r="AQ27" s="158"/>
      <c r="AR27" s="158"/>
      <c r="AS27" s="158"/>
      <c r="AT27" s="158"/>
      <c r="AU27" s="158"/>
    </row>
    <row r="28" spans="1:47" s="208" customFormat="1" ht="33.75" customHeight="1" x14ac:dyDescent="0.25">
      <c r="B28" s="737"/>
      <c r="C28" s="800"/>
      <c r="D28" s="800"/>
      <c r="E28" s="811"/>
      <c r="F28" s="806"/>
      <c r="G28" s="806"/>
      <c r="H28" s="806"/>
      <c r="I28" s="986"/>
      <c r="J28" s="986"/>
      <c r="K28" s="807"/>
      <c r="L28" s="807"/>
      <c r="M28" s="812"/>
      <c r="N28" s="807"/>
      <c r="O28" s="812"/>
      <c r="P28" s="813"/>
      <c r="Q28" s="180">
        <v>1</v>
      </c>
      <c r="R28" s="352" t="str">
        <f>(IF((S28="Higher"),T28,S28))</f>
        <v>Invalid Date</v>
      </c>
      <c r="S28" s="155" t="str">
        <f>(IF(AND(K28&gt;Years!$B$19,K28&lt;Years!$C$15),'Salary Schedule'!D$4,(IF(AND(K28&gt;Years!$B$16,K28&lt;Years!$D$15),'Salary Schedule'!E$4,(IF(AND(K28&gt;Years!$C$16,K28&lt;Years!$E$15),'Salary Schedule'!F$4,(IF(AND(K28&gt;Years!$D$16,K28&lt;Years!$F$15),'Salary Schedule'!G$4,(IF(AND(K28&gt;Years!$E$16,K28&lt;Years!$G$15),'Salary Schedule'!H$4,(IF(AND(K28&gt;Years!$F$16,K28&lt;Years!$H$15),'Salary Schedule'!I$4,(IF(AND(K28&gt;Years!$G$16,K28&lt;Years!$I$15),'Salary Schedule'!J$4,(IF(AND(K28&gt;Years!$H$16,K28&lt;Years!$J$15),'Salary Schedule'!N$4,"Higher"))))))))))))))))</f>
        <v>Higher</v>
      </c>
      <c r="T28" s="156" t="str">
        <f>(IF(AND(K28&gt;Years!$D$16,K28&lt;Years!$F$15),'Salary Schedule'!F$4,(IF(AND(K28&gt;Years!$E$16,K28&lt;Years!$G$15),'Salary Schedule'!G$4,(IF(AND(K28&gt;Years!$F$16,K28&lt;Years!$H$15),'Salary Schedule'!H$4,(IF(AND(K28&gt;Years!$G$16,K28&lt;Years!$I$15),'Salary Schedule'!I$4,"Invalid Date"))))))))</f>
        <v>Invalid Date</v>
      </c>
      <c r="U28" s="199">
        <f>'5. Casual Salary Workings'!E29+'5. Casual Salary Workings'!E30+'5. Casual Salary Workings'!E40+'5. Casual Salary Workings'!R29+'5. Casual Salary Workings'!R30+'5. Casual Salary Workings'!R40</f>
        <v>0</v>
      </c>
      <c r="V28" s="199">
        <f>'5. Casual Salary Workings'!F29+'5. Casual Salary Workings'!F30+'5. Casual Salary Workings'!F40+'5. Casual Salary Workings'!S29+'5. Casual Salary Workings'!S30+'5. Casual Salary Workings'!S40</f>
        <v>0</v>
      </c>
      <c r="W28" s="199">
        <f>'5. Casual Salary Workings'!G29+'5. Casual Salary Workings'!G30+'5. Casual Salary Workings'!G40+'5. Casual Salary Workings'!T29+'5. Casual Salary Workings'!T30+'5. Casual Salary Workings'!T40</f>
        <v>0</v>
      </c>
      <c r="X28" s="199">
        <f>'5. Casual Salary Workings'!H29+'5. Casual Salary Workings'!H30+'5. Casual Salary Workings'!H40+'5. Casual Salary Workings'!U29+'5. Casual Salary Workings'!U30+'5. Casual Salary Workings'!U40</f>
        <v>0</v>
      </c>
      <c r="Y28" s="199">
        <f>'5. Casual Salary Workings'!I29+'5. Casual Salary Workings'!I30+'5. Casual Salary Workings'!I40+'5. Casual Salary Workings'!V29+'5. Casual Salary Workings'!V30+'5. Casual Salary Workings'!V40</f>
        <v>0</v>
      </c>
      <c r="Z28" s="199">
        <f>'5. Casual Salary Workings'!J29+'5. Casual Salary Workings'!J30+'5. Casual Salary Workings'!J40+'5. Casual Salary Workings'!W29+'5. Casual Salary Workings'!W30+'5. Casual Salary Workings'!W40</f>
        <v>0</v>
      </c>
      <c r="AA28" s="199">
        <f>'5. Casual Salary Workings'!K29+'5. Casual Salary Workings'!K30+'5. Casual Salary Workings'!K40+'5. Casual Salary Workings'!X29+'5. Casual Salary Workings'!X30+'5. Casual Salary Workings'!X40</f>
        <v>0</v>
      </c>
      <c r="AB28" s="199">
        <f>'5. Casual Salary Workings'!L29+'5. Casual Salary Workings'!L30+'5. Casual Salary Workings'!L40+'5. Casual Salary Workings'!Y29+'5. Casual Salary Workings'!Y30+'5. Casual Salary Workings'!Y40</f>
        <v>0</v>
      </c>
      <c r="AC28" s="733">
        <f>'5. Casual Salary Workings'!E31+'5. Casual Salary Workings'!E41+'5. Casual Salary Workings'!R31+'5. Casual Salary Workings'!R41</f>
        <v>0</v>
      </c>
      <c r="AD28" s="199">
        <f>'5. Casual Salary Workings'!F31+'5. Casual Salary Workings'!F41+'5. Casual Salary Workings'!S31+'5. Casual Salary Workings'!S41</f>
        <v>0</v>
      </c>
      <c r="AE28" s="199">
        <f>'5. Casual Salary Workings'!G31+'5. Casual Salary Workings'!G41+'5. Casual Salary Workings'!T31+'5. Casual Salary Workings'!T41</f>
        <v>0</v>
      </c>
      <c r="AF28" s="199">
        <f>'5. Casual Salary Workings'!H31+'5. Casual Salary Workings'!H41+'5. Casual Salary Workings'!U31+'5. Casual Salary Workings'!U41</f>
        <v>0</v>
      </c>
      <c r="AG28" s="199">
        <f>'5. Casual Salary Workings'!I31+'5. Casual Salary Workings'!I41+'5. Casual Salary Workings'!V31+'5. Casual Salary Workings'!V41</f>
        <v>0</v>
      </c>
      <c r="AH28" s="199">
        <f>'5. Casual Salary Workings'!J31+'5. Casual Salary Workings'!J41+'5. Casual Salary Workings'!W31+'5. Casual Salary Workings'!W41</f>
        <v>0</v>
      </c>
      <c r="AI28" s="804">
        <f>'5. Casual Salary Workings'!K31+'5. Casual Salary Workings'!K41+'5. Casual Salary Workings'!X31+'5. Casual Salary Workings'!X41</f>
        <v>0</v>
      </c>
      <c r="AJ28" s="734">
        <f>'5. Casual Salary Workings'!L31+'5. Casual Salary Workings'!L41+'5. Casual Salary Workings'!Y31+'5. Casual Salary Workings'!Y41</f>
        <v>0</v>
      </c>
      <c r="AK28" s="205">
        <f>SUM(U28:AJ28)</f>
        <v>0</v>
      </c>
      <c r="AL28" s="818"/>
      <c r="AM28" s="139"/>
      <c r="AN28" s="822"/>
      <c r="AO28" s="12"/>
      <c r="AP28" s="12"/>
      <c r="AQ28" s="12"/>
      <c r="AR28" s="12"/>
      <c r="AS28" s="12"/>
      <c r="AT28" s="12"/>
      <c r="AU28" s="12"/>
    </row>
    <row r="29" spans="1:47" s="208" customFormat="1" ht="33.75" customHeight="1" x14ac:dyDescent="0.25">
      <c r="B29" s="737"/>
      <c r="C29" s="800"/>
      <c r="D29" s="800"/>
      <c r="E29" s="811"/>
      <c r="F29" s="806"/>
      <c r="G29" s="806"/>
      <c r="H29" s="806"/>
      <c r="I29" s="981"/>
      <c r="J29" s="981"/>
      <c r="K29" s="807"/>
      <c r="L29" s="807"/>
      <c r="M29" s="812"/>
      <c r="N29" s="807"/>
      <c r="O29" s="812"/>
      <c r="P29" s="813"/>
      <c r="Q29" s="180">
        <v>2</v>
      </c>
      <c r="R29" s="352" t="str">
        <f t="shared" ref="R29:R30" si="33">(IF((S29="Higher"),T29,S29))</f>
        <v>Invalid Date</v>
      </c>
      <c r="S29" s="155" t="str">
        <f>(IF(AND(K29&gt;Years!$B$19,K29&lt;Years!$C$15),'Salary Schedule'!D$4,(IF(AND(K29&gt;Years!$B$16,K29&lt;Years!$D$15),'Salary Schedule'!E$4,(IF(AND(K29&gt;Years!$C$16,K29&lt;Years!$E$15),'Salary Schedule'!F$4,(IF(AND(K29&gt;Years!$D$16,K29&lt;Years!$F$15),'Salary Schedule'!G$4,(IF(AND(K29&gt;Years!$E$16,K29&lt;Years!$G$15),'Salary Schedule'!H$4,(IF(AND(K29&gt;Years!$F$16,K29&lt;Years!$H$15),'Salary Schedule'!I$4,(IF(AND(K29&gt;Years!$G$16,K29&lt;Years!$I$15),'Salary Schedule'!J$4,(IF(AND(K29&gt;Years!$H$16,K29&lt;Years!$J$15),'Salary Schedule'!N$4,"Higher"))))))))))))))))</f>
        <v>Higher</v>
      </c>
      <c r="T29" s="156" t="str">
        <f>(IF(AND(K29&gt;Years!$D$16,K29&lt;Years!$F$15),'Salary Schedule'!F$4,(IF(AND(K29&gt;Years!$E$16,K29&lt;Years!$G$15),'Salary Schedule'!G$4,(IF(AND(K29&gt;Years!$F$16,K29&lt;Years!$H$15),'Salary Schedule'!H$4,(IF(AND(K29&gt;Years!$G$16,K29&lt;Years!$I$15),'Salary Schedule'!I$4,"Invalid Date"))))))))</f>
        <v>Invalid Date</v>
      </c>
      <c r="U29" s="199">
        <f>'5. Casual Salary Workings'!E63+'5. Casual Salary Workings'!E64+'5. Casual Salary Workings'!E74+'5. Casual Salary Workings'!R63+'5. Casual Salary Workings'!R64+'5. Casual Salary Workings'!R74</f>
        <v>0</v>
      </c>
      <c r="V29" s="199">
        <f>'5. Casual Salary Workings'!F63+'5. Casual Salary Workings'!F64+'5. Casual Salary Workings'!F74+'5. Casual Salary Workings'!S63+'5. Casual Salary Workings'!S64+'5. Casual Salary Workings'!S74</f>
        <v>0</v>
      </c>
      <c r="W29" s="199">
        <f>'5. Casual Salary Workings'!G63+'5. Casual Salary Workings'!G64+'5. Casual Salary Workings'!G74+'5. Casual Salary Workings'!T63+'5. Casual Salary Workings'!T64+'5. Casual Salary Workings'!T74</f>
        <v>0</v>
      </c>
      <c r="X29" s="199">
        <f>'5. Casual Salary Workings'!H63+'5. Casual Salary Workings'!H64+'5. Casual Salary Workings'!H74+'5. Casual Salary Workings'!U63+'5. Casual Salary Workings'!U64+'5. Casual Salary Workings'!U74</f>
        <v>0</v>
      </c>
      <c r="Y29" s="199">
        <f>'5. Casual Salary Workings'!I63+'5. Casual Salary Workings'!I64+'5. Casual Salary Workings'!I74+'5. Casual Salary Workings'!V63+'5. Casual Salary Workings'!V64+'5. Casual Salary Workings'!V74</f>
        <v>0</v>
      </c>
      <c r="Z29" s="199">
        <f>'5. Casual Salary Workings'!J63+'5. Casual Salary Workings'!J64+'5. Casual Salary Workings'!J74+'5. Casual Salary Workings'!W63+'5. Casual Salary Workings'!W64+'5. Casual Salary Workings'!W74</f>
        <v>0</v>
      </c>
      <c r="AA29" s="199">
        <f>'5. Casual Salary Workings'!K63+'5. Casual Salary Workings'!K64+'5. Casual Salary Workings'!K74+'5. Casual Salary Workings'!X63+'5. Casual Salary Workings'!X64+'5. Casual Salary Workings'!X74</f>
        <v>0</v>
      </c>
      <c r="AB29" s="199">
        <f>'5. Casual Salary Workings'!L63+'5. Casual Salary Workings'!L64+'5. Casual Salary Workings'!L74+'5. Casual Salary Workings'!Y63+'5. Casual Salary Workings'!Y64+'5. Casual Salary Workings'!Y74</f>
        <v>0</v>
      </c>
      <c r="AC29" s="733">
        <f>'5. Casual Salary Workings'!E65+'5. Casual Salary Workings'!E75+'5. Casual Salary Workings'!R65+'5. Casual Salary Workings'!R75</f>
        <v>0</v>
      </c>
      <c r="AD29" s="199">
        <f>'5. Casual Salary Workings'!F65+'5. Casual Salary Workings'!F75+'5. Casual Salary Workings'!S65+'5. Casual Salary Workings'!S75</f>
        <v>0</v>
      </c>
      <c r="AE29" s="199">
        <f>'5. Casual Salary Workings'!G65+'5. Casual Salary Workings'!G75+'5. Casual Salary Workings'!T65+'5. Casual Salary Workings'!T75</f>
        <v>0</v>
      </c>
      <c r="AF29" s="199">
        <f>'5. Casual Salary Workings'!H65+'5. Casual Salary Workings'!H75+'5. Casual Salary Workings'!U65+'5. Casual Salary Workings'!U75</f>
        <v>0</v>
      </c>
      <c r="AG29" s="199">
        <f>'5. Casual Salary Workings'!I65+'5. Casual Salary Workings'!I75+'5. Casual Salary Workings'!V65+'5. Casual Salary Workings'!V75</f>
        <v>0</v>
      </c>
      <c r="AH29" s="199">
        <f>'5. Casual Salary Workings'!J65+'5. Casual Salary Workings'!J75+'5. Casual Salary Workings'!W65+'5. Casual Salary Workings'!W75</f>
        <v>0</v>
      </c>
      <c r="AI29" s="199">
        <f>'5. Casual Salary Workings'!K65+'5. Casual Salary Workings'!K75+'5. Casual Salary Workings'!X65+'5. Casual Salary Workings'!X75</f>
        <v>0</v>
      </c>
      <c r="AJ29" s="734">
        <f>'5. Casual Salary Workings'!L65+'5. Casual Salary Workings'!L75+'5. Casual Salary Workings'!Y65+'5. Casual Salary Workings'!Y75</f>
        <v>0</v>
      </c>
      <c r="AK29" s="205">
        <f t="shared" ref="AK29:AK33" si="34">SUM(U29:AJ29)</f>
        <v>0</v>
      </c>
      <c r="AL29" s="818"/>
      <c r="AM29" s="139"/>
      <c r="AN29" s="822"/>
      <c r="AO29" s="12"/>
      <c r="AP29" s="12"/>
      <c r="AQ29" s="12"/>
      <c r="AR29" s="12"/>
      <c r="AS29" s="12"/>
      <c r="AT29" s="12"/>
      <c r="AU29" s="12"/>
    </row>
    <row r="30" spans="1:47" s="208" customFormat="1" ht="33.75" customHeight="1" x14ac:dyDescent="0.25">
      <c r="B30" s="737"/>
      <c r="C30" s="800"/>
      <c r="D30" s="800"/>
      <c r="E30" s="811"/>
      <c r="F30" s="806"/>
      <c r="G30" s="806"/>
      <c r="H30" s="806"/>
      <c r="I30" s="981"/>
      <c r="J30" s="981"/>
      <c r="K30" s="807"/>
      <c r="L30" s="807"/>
      <c r="M30" s="812"/>
      <c r="N30" s="807"/>
      <c r="O30" s="812"/>
      <c r="P30" s="813"/>
      <c r="Q30" s="180">
        <v>3</v>
      </c>
      <c r="R30" s="352" t="str">
        <f t="shared" si="33"/>
        <v>Invalid Date</v>
      </c>
      <c r="S30" s="155" t="str">
        <f>(IF(AND(K30&gt;Years!$B$19,K30&lt;Years!$C$15),'Salary Schedule'!D$4,(IF(AND(K30&gt;Years!$B$16,K30&lt;Years!$D$15),'Salary Schedule'!E$4,(IF(AND(K30&gt;Years!$C$16,K30&lt;Years!$E$15),'Salary Schedule'!F$4,(IF(AND(K30&gt;Years!$D$16,K30&lt;Years!$F$15),'Salary Schedule'!G$4,(IF(AND(K30&gt;Years!$E$16,K30&lt;Years!$G$15),'Salary Schedule'!H$4,(IF(AND(K30&gt;Years!$F$16,K30&lt;Years!$H$15),'Salary Schedule'!I$4,(IF(AND(K30&gt;Years!$G$16,K30&lt;Years!$I$15),'Salary Schedule'!J$4,(IF(AND(K30&gt;Years!$H$16,K30&lt;Years!$J$15),'Salary Schedule'!N$4,"Higher"))))))))))))))))</f>
        <v>Higher</v>
      </c>
      <c r="T30" s="156" t="str">
        <f>(IF(AND(K30&gt;Years!$D$16,K30&lt;Years!$F$15),'Salary Schedule'!F$4,(IF(AND(K30&gt;Years!$E$16,K30&lt;Years!$G$15),'Salary Schedule'!G$4,(IF(AND(K30&gt;Years!$F$16,K30&lt;Years!$H$15),'Salary Schedule'!H$4,(IF(AND(K30&gt;Years!$G$16,K30&lt;Years!$I$15),'Salary Schedule'!I$4,"Invalid Date"))))))))</f>
        <v>Invalid Date</v>
      </c>
      <c r="U30" s="199">
        <f>'5. Casual Salary Workings'!E96+'5. Casual Salary Workings'!E97+'5. Casual Salary Workings'!E107+'5. Casual Salary Workings'!R96+'5. Casual Salary Workings'!R97+'5. Casual Salary Workings'!R107</f>
        <v>0</v>
      </c>
      <c r="V30" s="199">
        <f>'5. Casual Salary Workings'!F96+'5. Casual Salary Workings'!F97+'5. Casual Salary Workings'!F107+'5. Casual Salary Workings'!S96+'5. Casual Salary Workings'!S97+'5. Casual Salary Workings'!S107</f>
        <v>0</v>
      </c>
      <c r="W30" s="199">
        <f>'5. Casual Salary Workings'!G96+'5. Casual Salary Workings'!G97+'5. Casual Salary Workings'!G107+'5. Casual Salary Workings'!T96+'5. Casual Salary Workings'!T97+'5. Casual Salary Workings'!T107</f>
        <v>0</v>
      </c>
      <c r="X30" s="199">
        <f>'5. Casual Salary Workings'!H96+'5. Casual Salary Workings'!H97+'5. Casual Salary Workings'!H107+'5. Casual Salary Workings'!U96+'5. Casual Salary Workings'!U97+'5. Casual Salary Workings'!U107</f>
        <v>0</v>
      </c>
      <c r="Y30" s="199">
        <f>'5. Casual Salary Workings'!I96+'5. Casual Salary Workings'!I97+'5. Casual Salary Workings'!I107+'5. Casual Salary Workings'!V96+'5. Casual Salary Workings'!V97+'5. Casual Salary Workings'!V107</f>
        <v>0</v>
      </c>
      <c r="Z30" s="199">
        <f>'5. Casual Salary Workings'!J96+'5. Casual Salary Workings'!J97+'5. Casual Salary Workings'!J107+'5. Casual Salary Workings'!W96+'5. Casual Salary Workings'!W97+'5. Casual Salary Workings'!W107</f>
        <v>0</v>
      </c>
      <c r="AA30" s="199">
        <f>'5. Casual Salary Workings'!K96+'5. Casual Salary Workings'!K97+'5. Casual Salary Workings'!K107+'5. Casual Salary Workings'!X96+'5. Casual Salary Workings'!X97+'5. Casual Salary Workings'!X107</f>
        <v>0</v>
      </c>
      <c r="AB30" s="199">
        <f>'5. Casual Salary Workings'!L96+'5. Casual Salary Workings'!L97+'5. Casual Salary Workings'!L107+'5. Casual Salary Workings'!Y96+'5. Casual Salary Workings'!Y97+'5. Casual Salary Workings'!Y107</f>
        <v>0</v>
      </c>
      <c r="AC30" s="733">
        <f>'5. Casual Salary Workings'!E98+'5. Casual Salary Workings'!E108+'5. Casual Salary Workings'!R98+'5. Casual Salary Workings'!R108</f>
        <v>0</v>
      </c>
      <c r="AD30" s="199">
        <f>'5. Casual Salary Workings'!F98+'5. Casual Salary Workings'!F108+'5. Casual Salary Workings'!S98+'5. Casual Salary Workings'!S108</f>
        <v>0</v>
      </c>
      <c r="AE30" s="199">
        <f>'5. Casual Salary Workings'!G98+'5. Casual Salary Workings'!G108+'5. Casual Salary Workings'!T98+'5. Casual Salary Workings'!T108</f>
        <v>0</v>
      </c>
      <c r="AF30" s="199">
        <f>'5. Casual Salary Workings'!H98+'5. Casual Salary Workings'!H108+'5. Casual Salary Workings'!U98+'5. Casual Salary Workings'!U108</f>
        <v>0</v>
      </c>
      <c r="AG30" s="199">
        <f>'5. Casual Salary Workings'!I98+'5. Casual Salary Workings'!I108+'5. Casual Salary Workings'!V98+'5. Casual Salary Workings'!V108</f>
        <v>0</v>
      </c>
      <c r="AH30" s="199">
        <f>'5. Casual Salary Workings'!J98+'5. Casual Salary Workings'!J108+'5. Casual Salary Workings'!W98+'5. Casual Salary Workings'!W108</f>
        <v>0</v>
      </c>
      <c r="AI30" s="199">
        <f>'5. Casual Salary Workings'!K98+'5. Casual Salary Workings'!K108+'5. Casual Salary Workings'!X98+'5. Casual Salary Workings'!X108</f>
        <v>0</v>
      </c>
      <c r="AJ30" s="734">
        <f>'5. Casual Salary Workings'!L98+'5. Casual Salary Workings'!L108+'5. Casual Salary Workings'!Y98+'5. Casual Salary Workings'!Y108</f>
        <v>0</v>
      </c>
      <c r="AK30" s="205">
        <f t="shared" si="34"/>
        <v>0</v>
      </c>
      <c r="AL30" s="818"/>
      <c r="AM30" s="139"/>
      <c r="AN30" s="822"/>
      <c r="AO30" s="12"/>
      <c r="AP30" s="12"/>
      <c r="AQ30" s="12"/>
      <c r="AR30" s="12"/>
      <c r="AS30" s="12"/>
      <c r="AT30" s="12"/>
      <c r="AU30" s="12"/>
    </row>
    <row r="31" spans="1:47" s="208" customFormat="1" ht="33.75" customHeight="1" x14ac:dyDescent="0.25">
      <c r="B31" s="737"/>
      <c r="C31" s="800"/>
      <c r="D31" s="800"/>
      <c r="E31" s="811"/>
      <c r="F31" s="806"/>
      <c r="G31" s="806"/>
      <c r="H31" s="806"/>
      <c r="I31" s="981"/>
      <c r="J31" s="981"/>
      <c r="K31" s="807"/>
      <c r="L31" s="807"/>
      <c r="M31" s="812"/>
      <c r="N31" s="807"/>
      <c r="O31" s="812"/>
      <c r="P31" s="813"/>
      <c r="Q31" s="180">
        <v>1</v>
      </c>
      <c r="R31" s="352" t="str">
        <f>(IF((S31="Higher"),T31,S31))</f>
        <v>Invalid Date</v>
      </c>
      <c r="S31" s="155" t="str">
        <f>(IF(AND(K31&gt;Years!$B$19,K31&lt;Years!$C$15),'Salary Schedule'!D$4,(IF(AND(K31&gt;Years!$B$16,K31&lt;Years!$D$15),'Salary Schedule'!E$4,(IF(AND(K31&gt;Years!$C$16,K31&lt;Years!$E$15),'Salary Schedule'!F$4,(IF(AND(K31&gt;Years!$D$16,K31&lt;Years!$F$15),'Salary Schedule'!G$4,(IF(AND(K31&gt;Years!$E$16,K31&lt;Years!$G$15),'Salary Schedule'!H$4,(IF(AND(K31&gt;Years!$F$16,K31&lt;Years!$H$15),'Salary Schedule'!I$4,(IF(AND(K31&gt;Years!$G$16,K31&lt;Years!$I$15),'Salary Schedule'!J$4,(IF(AND(K31&gt;Years!$H$16,K31&lt;Years!$J$15),'Salary Schedule'!N$4,"Higher"))))))))))))))))</f>
        <v>Higher</v>
      </c>
      <c r="T31" s="156" t="str">
        <f>(IF(AND(K31&gt;Years!$D$16,K31&lt;Years!$F$15),'Salary Schedule'!F$4,(IF(AND(K31&gt;Years!$E$16,K31&lt;Years!$G$15),'Salary Schedule'!G$4,(IF(AND(K31&gt;Years!$F$16,K31&lt;Years!$H$15),'Salary Schedule'!H$4,(IF(AND(K31&gt;Years!$G$16,K31&lt;Years!$I$15),'Salary Schedule'!I$4,"Invalid Date"))))))))</f>
        <v>Invalid Date</v>
      </c>
      <c r="U31" s="199">
        <f>'5. Casual Salary Workings'!E129+'5. Casual Salary Workings'!E130+'5. Casual Salary Workings'!E140+'5. Casual Salary Workings'!R129+'5. Casual Salary Workings'!R130+'5. Casual Salary Workings'!R140</f>
        <v>0</v>
      </c>
      <c r="V31" s="199">
        <f>'5. Casual Salary Workings'!F129+'5. Casual Salary Workings'!F130+'5. Casual Salary Workings'!F140+'5. Casual Salary Workings'!S129+'5. Casual Salary Workings'!S130+'5. Casual Salary Workings'!S140</f>
        <v>0</v>
      </c>
      <c r="W31" s="199">
        <f>'5. Casual Salary Workings'!G129+'5. Casual Salary Workings'!G130+'5. Casual Salary Workings'!G140+'5. Casual Salary Workings'!T129+'5. Casual Salary Workings'!T130+'5. Casual Salary Workings'!T140</f>
        <v>0</v>
      </c>
      <c r="X31" s="199">
        <f>'5. Casual Salary Workings'!H129+'5. Casual Salary Workings'!H130+'5. Casual Salary Workings'!H140+'5. Casual Salary Workings'!U129+'5. Casual Salary Workings'!U130+'5. Casual Salary Workings'!U140</f>
        <v>0</v>
      </c>
      <c r="Y31" s="199">
        <f>'5. Casual Salary Workings'!I129+'5. Casual Salary Workings'!I130+'5. Casual Salary Workings'!I140+'5. Casual Salary Workings'!V129+'5. Casual Salary Workings'!V130+'5. Casual Salary Workings'!V140</f>
        <v>0</v>
      </c>
      <c r="Z31" s="199">
        <f>'5. Casual Salary Workings'!J129+'5. Casual Salary Workings'!J130+'5. Casual Salary Workings'!J140+'5. Casual Salary Workings'!W129+'5. Casual Salary Workings'!W130+'5. Casual Salary Workings'!W140</f>
        <v>0</v>
      </c>
      <c r="AA31" s="199">
        <f>'5. Casual Salary Workings'!K129+'5. Casual Salary Workings'!K130+'5. Casual Salary Workings'!K140+'5. Casual Salary Workings'!X129+'5. Casual Salary Workings'!X130+'5. Casual Salary Workings'!X140</f>
        <v>0</v>
      </c>
      <c r="AB31" s="199">
        <f>'5. Casual Salary Workings'!L129+'5. Casual Salary Workings'!L130+'5. Casual Salary Workings'!L140+'5. Casual Salary Workings'!Y129+'5. Casual Salary Workings'!Y130+'5. Casual Salary Workings'!Y140</f>
        <v>0</v>
      </c>
      <c r="AC31" s="733">
        <f>'5. Casual Salary Workings'!E131+'5. Casual Salary Workings'!E141+'5. Casual Salary Workings'!R131+'5. Casual Salary Workings'!R141</f>
        <v>0</v>
      </c>
      <c r="AD31" s="199">
        <f>'5. Casual Salary Workings'!F131+'5. Casual Salary Workings'!F141+'5. Casual Salary Workings'!S131+'5. Casual Salary Workings'!S141</f>
        <v>0</v>
      </c>
      <c r="AE31" s="199">
        <f>'5. Casual Salary Workings'!G131+'5. Casual Salary Workings'!G141+'5. Casual Salary Workings'!T131+'5. Casual Salary Workings'!T141</f>
        <v>0</v>
      </c>
      <c r="AF31" s="199">
        <f>'5. Casual Salary Workings'!H131+'5. Casual Salary Workings'!H141+'5. Casual Salary Workings'!U131+'5. Casual Salary Workings'!U141</f>
        <v>0</v>
      </c>
      <c r="AG31" s="199">
        <f>'5. Casual Salary Workings'!I131+'5. Casual Salary Workings'!I141+'5. Casual Salary Workings'!V131+'5. Casual Salary Workings'!V141</f>
        <v>0</v>
      </c>
      <c r="AH31" s="199">
        <f>'5. Casual Salary Workings'!J131+'5. Casual Salary Workings'!J141+'5. Casual Salary Workings'!W131+'5. Casual Salary Workings'!W141</f>
        <v>0</v>
      </c>
      <c r="AI31" s="199">
        <f>'5. Casual Salary Workings'!K131+'5. Casual Salary Workings'!K141+'5. Casual Salary Workings'!X131+'5. Casual Salary Workings'!X141</f>
        <v>0</v>
      </c>
      <c r="AJ31" s="734">
        <f>'5. Casual Salary Workings'!L131+'5. Casual Salary Workings'!L141+'5. Casual Salary Workings'!Y131+'5. Casual Salary Workings'!Y141</f>
        <v>0</v>
      </c>
      <c r="AK31" s="205">
        <f t="shared" si="34"/>
        <v>0</v>
      </c>
      <c r="AL31" s="818"/>
      <c r="AM31" s="139"/>
      <c r="AN31" s="822"/>
      <c r="AO31" s="12"/>
      <c r="AP31" s="12"/>
      <c r="AQ31" s="12"/>
      <c r="AR31" s="12"/>
      <c r="AS31" s="12"/>
      <c r="AT31" s="12"/>
      <c r="AU31" s="12"/>
    </row>
    <row r="32" spans="1:47" s="208" customFormat="1" ht="33.75" customHeight="1" x14ac:dyDescent="0.25">
      <c r="B32" s="737"/>
      <c r="C32" s="800"/>
      <c r="D32" s="800"/>
      <c r="E32" s="811"/>
      <c r="F32" s="806"/>
      <c r="G32" s="806"/>
      <c r="H32" s="806"/>
      <c r="I32" s="981"/>
      <c r="J32" s="981"/>
      <c r="K32" s="807"/>
      <c r="L32" s="807"/>
      <c r="M32" s="812"/>
      <c r="N32" s="807"/>
      <c r="O32" s="812"/>
      <c r="P32" s="813"/>
      <c r="Q32" s="180">
        <v>2</v>
      </c>
      <c r="R32" s="352" t="str">
        <f t="shared" ref="R32:R33" si="35">(IF((S32="Higher"),T32,S32))</f>
        <v>Invalid Date</v>
      </c>
      <c r="S32" s="155" t="str">
        <f>(IF(AND(K32&gt;Years!$B$19,K32&lt;Years!$C$15),'Salary Schedule'!D$4,(IF(AND(K32&gt;Years!$B$16,K32&lt;Years!$D$15),'Salary Schedule'!E$4,(IF(AND(K32&gt;Years!$C$16,K32&lt;Years!$E$15),'Salary Schedule'!F$4,(IF(AND(K32&gt;Years!$D$16,K32&lt;Years!$F$15),'Salary Schedule'!G$4,(IF(AND(K32&gt;Years!$E$16,K32&lt;Years!$G$15),'Salary Schedule'!H$4,(IF(AND(K32&gt;Years!$F$16,K32&lt;Years!$H$15),'Salary Schedule'!I$4,(IF(AND(K32&gt;Years!$G$16,K32&lt;Years!$I$15),'Salary Schedule'!J$4,(IF(AND(K32&gt;Years!$H$16,K32&lt;Years!$J$15),'Salary Schedule'!N$4,"Higher"))))))))))))))))</f>
        <v>Higher</v>
      </c>
      <c r="T32" s="156" t="str">
        <f>(IF(AND(K32&gt;Years!$D$16,K32&lt;Years!$F$15),'Salary Schedule'!F$4,(IF(AND(K32&gt;Years!$E$16,K32&lt;Years!$G$15),'Salary Schedule'!G$4,(IF(AND(K32&gt;Years!$F$16,K32&lt;Years!$H$15),'Salary Schedule'!H$4,(IF(AND(K32&gt;Years!$G$16,K32&lt;Years!$I$15),'Salary Schedule'!I$4,"Invalid Date"))))))))</f>
        <v>Invalid Date</v>
      </c>
      <c r="U32" s="199">
        <f>'5. Casual Salary Workings'!E162+'5. Casual Salary Workings'!E163+'5. Casual Salary Workings'!E173+'5. Casual Salary Workings'!R162+'5. Casual Salary Workings'!R163+'5. Casual Salary Workings'!R173</f>
        <v>0</v>
      </c>
      <c r="V32" s="199">
        <f>'5. Casual Salary Workings'!F162+'5. Casual Salary Workings'!F163+'5. Casual Salary Workings'!F173+'5. Casual Salary Workings'!S162+'5. Casual Salary Workings'!S163+'5. Casual Salary Workings'!S173</f>
        <v>0</v>
      </c>
      <c r="W32" s="199">
        <f>'5. Casual Salary Workings'!G162+'5. Casual Salary Workings'!G163+'5. Casual Salary Workings'!G173+'5. Casual Salary Workings'!T162+'5. Casual Salary Workings'!T163+'5. Casual Salary Workings'!T173</f>
        <v>0</v>
      </c>
      <c r="X32" s="199">
        <f>'5. Casual Salary Workings'!H162+'5. Casual Salary Workings'!H163+'5. Casual Salary Workings'!H173+'5. Casual Salary Workings'!U162+'5. Casual Salary Workings'!U163+'5. Casual Salary Workings'!U173</f>
        <v>0</v>
      </c>
      <c r="Y32" s="199">
        <f>'5. Casual Salary Workings'!I162+'5. Casual Salary Workings'!I163+'5. Casual Salary Workings'!I173+'5. Casual Salary Workings'!V162+'5. Casual Salary Workings'!V163+'5. Casual Salary Workings'!V173</f>
        <v>0</v>
      </c>
      <c r="Z32" s="199">
        <f>'5. Casual Salary Workings'!J162+'5. Casual Salary Workings'!J163+'5. Casual Salary Workings'!J173+'5. Casual Salary Workings'!W162+'5. Casual Salary Workings'!W163+'5. Casual Salary Workings'!W173</f>
        <v>0</v>
      </c>
      <c r="AA32" s="199">
        <f>'5. Casual Salary Workings'!K162+'5. Casual Salary Workings'!K163+'5. Casual Salary Workings'!K173+'5. Casual Salary Workings'!X162+'5. Casual Salary Workings'!X163+'5. Casual Salary Workings'!X173</f>
        <v>0</v>
      </c>
      <c r="AB32" s="199">
        <f>'5. Casual Salary Workings'!L162+'5. Casual Salary Workings'!L163+'5. Casual Salary Workings'!L173+'5. Casual Salary Workings'!Y162+'5. Casual Salary Workings'!Y163+'5. Casual Salary Workings'!Y173</f>
        <v>0</v>
      </c>
      <c r="AC32" s="733">
        <f>'5. Casual Salary Workings'!E164+'5. Casual Salary Workings'!E174+'5. Casual Salary Workings'!R164+'5. Casual Salary Workings'!R174</f>
        <v>0</v>
      </c>
      <c r="AD32" s="199">
        <f>'5. Casual Salary Workings'!F164+'5. Casual Salary Workings'!F174+'5. Casual Salary Workings'!S164+'5. Casual Salary Workings'!S174</f>
        <v>0</v>
      </c>
      <c r="AE32" s="199">
        <f>'5. Casual Salary Workings'!G164+'5. Casual Salary Workings'!G174+'5. Casual Salary Workings'!T164+'5. Casual Salary Workings'!T174</f>
        <v>0</v>
      </c>
      <c r="AF32" s="199">
        <f>'5. Casual Salary Workings'!H164+'5. Casual Salary Workings'!H174+'5. Casual Salary Workings'!U164+'5. Casual Salary Workings'!U174</f>
        <v>0</v>
      </c>
      <c r="AG32" s="199">
        <f>'5. Casual Salary Workings'!I164+'5. Casual Salary Workings'!I174+'5. Casual Salary Workings'!V164+'5. Casual Salary Workings'!V174</f>
        <v>0</v>
      </c>
      <c r="AH32" s="199">
        <f>'5. Casual Salary Workings'!J164+'5. Casual Salary Workings'!J174+'5. Casual Salary Workings'!W164+'5. Casual Salary Workings'!W174</f>
        <v>0</v>
      </c>
      <c r="AI32" s="199">
        <f>'5. Casual Salary Workings'!K164+'5. Casual Salary Workings'!K174+'5. Casual Salary Workings'!X164+'5. Casual Salary Workings'!X174</f>
        <v>0</v>
      </c>
      <c r="AJ32" s="734">
        <f>'5. Casual Salary Workings'!L164+'5. Casual Salary Workings'!L174+'5. Casual Salary Workings'!Y164+'5. Casual Salary Workings'!Y174</f>
        <v>0</v>
      </c>
      <c r="AK32" s="205">
        <f t="shared" si="34"/>
        <v>0</v>
      </c>
      <c r="AL32" s="818"/>
      <c r="AM32" s="139"/>
      <c r="AN32" s="822"/>
      <c r="AO32" s="12"/>
      <c r="AP32" s="12"/>
      <c r="AQ32" s="12"/>
      <c r="AR32" s="12"/>
      <c r="AS32" s="12"/>
      <c r="AT32" s="12"/>
      <c r="AU32" s="12"/>
    </row>
    <row r="33" spans="2:47" s="208" customFormat="1" ht="33.75" customHeight="1" thickBot="1" x14ac:dyDescent="0.3">
      <c r="B33" s="737"/>
      <c r="C33" s="800"/>
      <c r="D33" s="800"/>
      <c r="E33" s="811"/>
      <c r="F33" s="806"/>
      <c r="G33" s="806"/>
      <c r="H33" s="806"/>
      <c r="I33" s="981"/>
      <c r="J33" s="981"/>
      <c r="K33" s="807"/>
      <c r="L33" s="807"/>
      <c r="M33" s="812"/>
      <c r="N33" s="807"/>
      <c r="O33" s="812"/>
      <c r="P33" s="813"/>
      <c r="Q33" s="180">
        <v>3</v>
      </c>
      <c r="R33" s="352" t="str">
        <f t="shared" si="35"/>
        <v>Invalid Date</v>
      </c>
      <c r="S33" s="155" t="str">
        <f>(IF(AND(K33&gt;Years!$B$19,K33&lt;Years!$C$15),'Salary Schedule'!D$4,(IF(AND(K33&gt;Years!$B$16,K33&lt;Years!$D$15),'Salary Schedule'!E$4,(IF(AND(K33&gt;Years!$C$16,K33&lt;Years!$E$15),'Salary Schedule'!F$4,(IF(AND(K33&gt;Years!$D$16,K33&lt;Years!$F$15),'Salary Schedule'!G$4,(IF(AND(K33&gt;Years!$E$16,K33&lt;Years!$G$15),'Salary Schedule'!H$4,(IF(AND(K33&gt;Years!$F$16,K33&lt;Years!$H$15),'Salary Schedule'!I$4,(IF(AND(K33&gt;Years!$G$16,K33&lt;Years!$I$15),'Salary Schedule'!J$4,(IF(AND(K33&gt;Years!$H$16,K33&lt;Years!$J$15),'Salary Schedule'!N$4,"Higher"))))))))))))))))</f>
        <v>Higher</v>
      </c>
      <c r="T33" s="156" t="str">
        <f>(IF(AND(K33&gt;Years!$D$16,K33&lt;Years!$F$15),'Salary Schedule'!F$4,(IF(AND(K33&gt;Years!$E$16,K33&lt;Years!$G$15),'Salary Schedule'!G$4,(IF(AND(K33&gt;Years!$F$16,K33&lt;Years!$H$15),'Salary Schedule'!H$4,(IF(AND(K33&gt;Years!$G$16,K33&lt;Years!$I$15),'Salary Schedule'!I$4,"Invalid Date"))))))))</f>
        <v>Invalid Date</v>
      </c>
      <c r="U33" s="199">
        <f>'5. Casual Salary Workings'!E195+'5. Casual Salary Workings'!E196+'5. Casual Salary Workings'!E206+'5. Casual Salary Workings'!R195+'5. Casual Salary Workings'!R196+'5. Casual Salary Workings'!R206</f>
        <v>0</v>
      </c>
      <c r="V33" s="199">
        <f>'5. Casual Salary Workings'!F195+'5. Casual Salary Workings'!F196+'5. Casual Salary Workings'!F206+'5. Casual Salary Workings'!S195+'5. Casual Salary Workings'!S196+'5. Casual Salary Workings'!S206</f>
        <v>0</v>
      </c>
      <c r="W33" s="199">
        <f>'5. Casual Salary Workings'!G195+'5. Casual Salary Workings'!G196+'5. Casual Salary Workings'!G206+'5. Casual Salary Workings'!T195+'5. Casual Salary Workings'!T196+'5. Casual Salary Workings'!T206</f>
        <v>0</v>
      </c>
      <c r="X33" s="199">
        <f>'5. Casual Salary Workings'!H195+'5. Casual Salary Workings'!H196+'5. Casual Salary Workings'!H206+'5. Casual Salary Workings'!U195+'5. Casual Salary Workings'!U196+'5. Casual Salary Workings'!U206</f>
        <v>0</v>
      </c>
      <c r="Y33" s="199">
        <f>'5. Casual Salary Workings'!I195+'5. Casual Salary Workings'!I196+'5. Casual Salary Workings'!I206+'5. Casual Salary Workings'!V195+'5. Casual Salary Workings'!V196+'5. Casual Salary Workings'!V206</f>
        <v>0</v>
      </c>
      <c r="Z33" s="199">
        <f>'5. Casual Salary Workings'!J195+'5. Casual Salary Workings'!J196+'5. Casual Salary Workings'!J206+'5. Casual Salary Workings'!W195+'5. Casual Salary Workings'!W196+'5. Casual Salary Workings'!W206</f>
        <v>0</v>
      </c>
      <c r="AA33" s="199">
        <f>'5. Casual Salary Workings'!K195+'5. Casual Salary Workings'!K196+'5. Casual Salary Workings'!K206+'5. Casual Salary Workings'!X195+'5. Casual Salary Workings'!X196+'5. Casual Salary Workings'!X206</f>
        <v>0</v>
      </c>
      <c r="AB33" s="199">
        <f>'5. Casual Salary Workings'!L195+'5. Casual Salary Workings'!L196+'5. Casual Salary Workings'!L206+'5. Casual Salary Workings'!Y195+'5. Casual Salary Workings'!Y196+'5. Casual Salary Workings'!Y206</f>
        <v>0</v>
      </c>
      <c r="AC33" s="802">
        <f>'5. Casual Salary Workings'!E197+'5. Casual Salary Workings'!E207+'5. Casual Salary Workings'!R197+'5. Casual Salary Workings'!R207</f>
        <v>0</v>
      </c>
      <c r="AD33" s="736">
        <f>'5. Casual Salary Workings'!F197+'5. Casual Salary Workings'!F207+'5. Casual Salary Workings'!S197+'5. Casual Salary Workings'!S207</f>
        <v>0</v>
      </c>
      <c r="AE33" s="736">
        <f>'5. Casual Salary Workings'!G197+'5. Casual Salary Workings'!G207+'5. Casual Salary Workings'!T197+'5. Casual Salary Workings'!T207</f>
        <v>0</v>
      </c>
      <c r="AF33" s="736">
        <f>'5. Casual Salary Workings'!H197+'5. Casual Salary Workings'!H207+'5. Casual Salary Workings'!U197+'5. Casual Salary Workings'!U207</f>
        <v>0</v>
      </c>
      <c r="AG33" s="736">
        <f>'5. Casual Salary Workings'!I197+'5. Casual Salary Workings'!I207+'5. Casual Salary Workings'!V197+'5. Casual Salary Workings'!V207</f>
        <v>0</v>
      </c>
      <c r="AH33" s="736">
        <f>'5. Casual Salary Workings'!J197+'5. Casual Salary Workings'!J207+'5. Casual Salary Workings'!W197+'5. Casual Salary Workings'!W207</f>
        <v>0</v>
      </c>
      <c r="AI33" s="736">
        <f>'5. Casual Salary Workings'!K197+'5. Casual Salary Workings'!K207+'5. Casual Salary Workings'!X197+'5. Casual Salary Workings'!X207</f>
        <v>0</v>
      </c>
      <c r="AJ33" s="803">
        <f>'5. Casual Salary Workings'!L197+'5. Casual Salary Workings'!L207+'5. Casual Salary Workings'!Y197+'5. Casual Salary Workings'!Y207</f>
        <v>0</v>
      </c>
      <c r="AK33" s="205">
        <f t="shared" si="34"/>
        <v>0</v>
      </c>
      <c r="AL33" s="818"/>
      <c r="AM33" s="139"/>
      <c r="AN33" s="823"/>
      <c r="AO33" s="12"/>
      <c r="AP33" s="12"/>
      <c r="AQ33" s="12"/>
      <c r="AR33" s="12"/>
      <c r="AS33" s="12"/>
      <c r="AT33" s="12"/>
      <c r="AU33" s="12"/>
    </row>
    <row r="34" spans="2:47" s="188" customFormat="1" ht="23.25" customHeight="1" thickBot="1" x14ac:dyDescent="0.3">
      <c r="B34" s="257" t="s">
        <v>90</v>
      </c>
      <c r="C34" s="258"/>
      <c r="D34" s="258"/>
      <c r="E34" s="258"/>
      <c r="F34" s="258"/>
      <c r="G34" s="258"/>
      <c r="H34" s="258"/>
      <c r="I34" s="258"/>
      <c r="J34" s="259"/>
      <c r="K34" s="258"/>
      <c r="L34" s="258"/>
      <c r="M34" s="365"/>
      <c r="N34" s="258"/>
      <c r="O34" s="260"/>
      <c r="P34" s="260"/>
      <c r="Q34" s="260"/>
      <c r="R34" s="258"/>
      <c r="S34" s="258"/>
      <c r="T34" s="258"/>
      <c r="U34" s="261">
        <f t="shared" ref="U34:AK34" si="36">SUM(U28:U33)</f>
        <v>0</v>
      </c>
      <c r="V34" s="261">
        <f t="shared" si="36"/>
        <v>0</v>
      </c>
      <c r="W34" s="261">
        <f t="shared" si="36"/>
        <v>0</v>
      </c>
      <c r="X34" s="261">
        <f t="shared" si="36"/>
        <v>0</v>
      </c>
      <c r="Y34" s="261">
        <f t="shared" si="36"/>
        <v>0</v>
      </c>
      <c r="Z34" s="261">
        <f t="shared" si="36"/>
        <v>0</v>
      </c>
      <c r="AA34" s="261">
        <f t="shared" ref="AA34:AB34" si="37">SUM(AA28:AA33)</f>
        <v>0</v>
      </c>
      <c r="AB34" s="261">
        <f t="shared" si="37"/>
        <v>0</v>
      </c>
      <c r="AC34" s="261">
        <f t="shared" si="36"/>
        <v>0</v>
      </c>
      <c r="AD34" s="261">
        <f t="shared" si="36"/>
        <v>0</v>
      </c>
      <c r="AE34" s="261">
        <f t="shared" si="36"/>
        <v>0</v>
      </c>
      <c r="AF34" s="261">
        <f t="shared" si="36"/>
        <v>0</v>
      </c>
      <c r="AG34" s="261">
        <f t="shared" si="36"/>
        <v>0</v>
      </c>
      <c r="AH34" s="261">
        <f t="shared" si="36"/>
        <v>0</v>
      </c>
      <c r="AI34" s="261">
        <f t="shared" ref="AI34:AJ34" si="38">SUM(AI28:AI33)</f>
        <v>0</v>
      </c>
      <c r="AJ34" s="261">
        <f t="shared" si="38"/>
        <v>0</v>
      </c>
      <c r="AK34" s="262">
        <f t="shared" si="36"/>
        <v>0</v>
      </c>
      <c r="AL34" s="820"/>
      <c r="AM34" s="820"/>
      <c r="AN34" s="833"/>
      <c r="AO34" s="820"/>
    </row>
    <row r="35" spans="2:47" s="208" customFormat="1" x14ac:dyDescent="0.25">
      <c r="J35" s="9"/>
      <c r="M35" s="358"/>
      <c r="N35" s="209"/>
      <c r="O35" s="219"/>
      <c r="P35" s="219"/>
      <c r="Q35" s="219"/>
      <c r="R35" s="209"/>
      <c r="S35" s="209"/>
      <c r="T35" s="209"/>
      <c r="U35" s="209"/>
      <c r="V35" s="209"/>
      <c r="W35" s="209"/>
      <c r="X35" s="209"/>
      <c r="Y35" s="209"/>
      <c r="Z35" s="209"/>
      <c r="AA35" s="209"/>
      <c r="AB35" s="209"/>
      <c r="AC35" s="209"/>
      <c r="AD35" s="209"/>
      <c r="AE35" s="209"/>
      <c r="AF35" s="209"/>
      <c r="AG35" s="209"/>
      <c r="AH35" s="209"/>
      <c r="AI35" s="209"/>
      <c r="AJ35" s="209"/>
      <c r="AK35" s="209"/>
      <c r="AL35" s="821"/>
      <c r="AM35" s="821"/>
      <c r="AN35" s="821"/>
      <c r="AO35" s="821"/>
    </row>
    <row r="37" spans="2:47" s="208" customFormat="1" ht="21" x14ac:dyDescent="0.25">
      <c r="B37" s="410" t="s">
        <v>856</v>
      </c>
      <c r="J37" s="9"/>
      <c r="M37" s="358"/>
      <c r="N37" s="209"/>
      <c r="O37" s="219"/>
      <c r="P37" s="219"/>
      <c r="Q37" s="219"/>
      <c r="R37" s="209"/>
      <c r="S37" s="209"/>
      <c r="T37" s="209"/>
      <c r="U37" s="209"/>
      <c r="V37" s="209"/>
      <c r="W37" s="209"/>
      <c r="X37" s="209"/>
      <c r="Y37" s="209"/>
      <c r="Z37" s="209"/>
      <c r="AA37" s="209"/>
      <c r="AB37" s="209"/>
      <c r="AC37" s="209"/>
      <c r="AD37" s="209"/>
      <c r="AE37" s="209"/>
      <c r="AF37" s="209"/>
      <c r="AG37" s="209"/>
      <c r="AH37" s="209"/>
      <c r="AI37" s="209"/>
      <c r="AJ37" s="209"/>
      <c r="AK37" s="209"/>
      <c r="AL37" s="821"/>
      <c r="AM37" s="821"/>
      <c r="AN37" s="821"/>
      <c r="AO37" s="821"/>
    </row>
    <row r="38" spans="2:47" ht="21" x14ac:dyDescent="0.25">
      <c r="B38" s="410" t="s">
        <v>799</v>
      </c>
      <c r="Q38" s="209"/>
    </row>
    <row r="39" spans="2:47" s="208" customFormat="1" ht="21" x14ac:dyDescent="0.25">
      <c r="B39" s="410" t="s">
        <v>924</v>
      </c>
      <c r="J39" s="9"/>
      <c r="M39" s="358"/>
      <c r="N39" s="209"/>
      <c r="O39" s="219"/>
      <c r="P39" s="219"/>
      <c r="Q39" s="209"/>
      <c r="R39" s="209"/>
      <c r="S39" s="209"/>
      <c r="T39" s="209"/>
      <c r="U39" s="209"/>
      <c r="V39" s="209"/>
      <c r="W39" s="209"/>
      <c r="X39" s="209"/>
      <c r="Y39" s="209"/>
      <c r="Z39" s="209"/>
      <c r="AA39" s="209"/>
      <c r="AB39" s="209"/>
      <c r="AC39" s="209"/>
      <c r="AD39" s="209"/>
      <c r="AE39" s="209"/>
      <c r="AF39" s="209"/>
      <c r="AG39" s="209"/>
      <c r="AH39" s="209"/>
      <c r="AI39" s="209"/>
      <c r="AJ39" s="209"/>
      <c r="AK39" s="209"/>
      <c r="AL39" s="821"/>
      <c r="AM39" s="821"/>
      <c r="AN39" s="821"/>
      <c r="AO39" s="821"/>
    </row>
    <row r="40" spans="2:47" s="208" customFormat="1" ht="21.75" thickBot="1" x14ac:dyDescent="0.3">
      <c r="B40" s="410" t="s">
        <v>927</v>
      </c>
      <c r="J40" s="9"/>
      <c r="M40" s="358"/>
      <c r="N40" s="209"/>
      <c r="O40" s="219"/>
      <c r="P40" s="219"/>
      <c r="Q40" s="209"/>
      <c r="R40" s="209"/>
      <c r="S40" s="209"/>
      <c r="T40" s="209"/>
      <c r="U40" s="209"/>
      <c r="V40" s="209"/>
      <c r="W40" s="209"/>
      <c r="X40" s="209"/>
      <c r="Y40" s="209"/>
      <c r="Z40" s="209"/>
      <c r="AA40" s="209"/>
      <c r="AB40" s="209"/>
      <c r="AC40" s="209"/>
      <c r="AD40" s="209"/>
      <c r="AE40" s="209"/>
      <c r="AF40" s="209"/>
      <c r="AG40" s="209"/>
      <c r="AH40" s="209"/>
      <c r="AI40" s="209"/>
      <c r="AJ40" s="209"/>
      <c r="AK40" s="209"/>
      <c r="AL40" s="821"/>
      <c r="AM40" s="821"/>
      <c r="AN40" s="821"/>
      <c r="AO40" s="821"/>
    </row>
    <row r="41" spans="2:47" s="144" customFormat="1" ht="54" customHeight="1" thickBot="1" x14ac:dyDescent="0.3">
      <c r="B41" s="987" t="s">
        <v>931</v>
      </c>
      <c r="C41" s="987"/>
      <c r="D41" s="987"/>
      <c r="E41" s="987"/>
      <c r="F41" s="987"/>
      <c r="G41" s="987"/>
      <c r="H41" s="987"/>
      <c r="I41" s="987"/>
      <c r="J41" s="987"/>
      <c r="K41" s="987"/>
      <c r="L41" s="987"/>
      <c r="M41" s="987"/>
      <c r="N41" s="987"/>
      <c r="O41" s="987"/>
      <c r="P41" s="226"/>
      <c r="Q41" s="226"/>
      <c r="R41" s="263" t="s">
        <v>204</v>
      </c>
      <c r="S41" s="264"/>
      <c r="T41" s="265"/>
      <c r="U41" s="982" t="s">
        <v>167</v>
      </c>
      <c r="V41" s="983"/>
      <c r="W41" s="983"/>
      <c r="X41" s="983"/>
      <c r="Y41" s="983"/>
      <c r="Z41" s="983"/>
      <c r="AA41" s="983"/>
      <c r="AB41" s="983"/>
      <c r="AC41" s="982" t="s">
        <v>168</v>
      </c>
      <c r="AD41" s="983"/>
      <c r="AE41" s="983"/>
      <c r="AF41" s="983"/>
      <c r="AG41" s="983"/>
      <c r="AH41" s="983"/>
      <c r="AI41" s="983"/>
      <c r="AJ41" s="984"/>
      <c r="AK41" s="209"/>
      <c r="AL41" s="817"/>
      <c r="AM41" s="817"/>
      <c r="AN41" s="817"/>
      <c r="AO41" s="817"/>
      <c r="AP41" s="143"/>
      <c r="AQ41" s="143"/>
      <c r="AR41" s="143"/>
      <c r="AS41" s="143"/>
      <c r="AT41" s="143"/>
      <c r="AU41" s="143"/>
    </row>
    <row r="42" spans="2:47" s="159" customFormat="1" ht="36" customHeight="1" x14ac:dyDescent="0.25">
      <c r="B42" s="179" t="s">
        <v>169</v>
      </c>
      <c r="C42" s="189" t="s">
        <v>170</v>
      </c>
      <c r="D42" s="189" t="s">
        <v>673</v>
      </c>
      <c r="E42" s="189" t="s">
        <v>923</v>
      </c>
      <c r="F42" s="434" t="s">
        <v>17</v>
      </c>
      <c r="G42" s="435"/>
      <c r="H42" s="435"/>
      <c r="I42" s="189" t="s">
        <v>228</v>
      </c>
      <c r="J42" s="189" t="s">
        <v>128</v>
      </c>
      <c r="K42" s="189" t="s">
        <v>96</v>
      </c>
      <c r="L42" s="189" t="s">
        <v>97</v>
      </c>
      <c r="M42" s="363" t="s">
        <v>77</v>
      </c>
      <c r="N42" s="189" t="s">
        <v>78</v>
      </c>
      <c r="O42" s="189" t="s">
        <v>79</v>
      </c>
      <c r="P42" s="189" t="s">
        <v>80</v>
      </c>
      <c r="Q42" s="914" t="s">
        <v>81</v>
      </c>
      <c r="R42" s="351" t="s">
        <v>356</v>
      </c>
      <c r="S42" s="915" t="s">
        <v>82</v>
      </c>
      <c r="T42" s="189" t="s">
        <v>82</v>
      </c>
      <c r="U42" s="189">
        <v>2018</v>
      </c>
      <c r="V42" s="189">
        <v>2019</v>
      </c>
      <c r="W42" s="189">
        <v>2020</v>
      </c>
      <c r="X42" s="189">
        <v>2021</v>
      </c>
      <c r="Y42" s="189">
        <v>2022</v>
      </c>
      <c r="Z42" s="189">
        <v>2023</v>
      </c>
      <c r="AA42" s="189">
        <v>2024</v>
      </c>
      <c r="AB42" s="697">
        <v>2025</v>
      </c>
      <c r="AC42" s="179" t="s">
        <v>894</v>
      </c>
      <c r="AD42" s="189" t="s">
        <v>895</v>
      </c>
      <c r="AE42" s="189" t="s">
        <v>896</v>
      </c>
      <c r="AF42" s="189" t="s">
        <v>897</v>
      </c>
      <c r="AG42" s="189" t="s">
        <v>898</v>
      </c>
      <c r="AH42" s="189" t="s">
        <v>899</v>
      </c>
      <c r="AI42" s="189" t="s">
        <v>900</v>
      </c>
      <c r="AJ42" s="182" t="s">
        <v>901</v>
      </c>
      <c r="AK42" s="801" t="s">
        <v>89</v>
      </c>
      <c r="AL42" s="157"/>
      <c r="AM42" s="157"/>
      <c r="AN42" s="351" t="s">
        <v>893</v>
      </c>
      <c r="AO42" s="158"/>
      <c r="AP42" s="158"/>
      <c r="AQ42" s="158"/>
      <c r="AR42" s="158"/>
      <c r="AS42" s="158"/>
      <c r="AT42" s="158"/>
      <c r="AU42" s="158"/>
    </row>
    <row r="43" spans="2:47" s="208" customFormat="1" ht="33.75" customHeight="1" x14ac:dyDescent="0.25">
      <c r="B43" s="737"/>
      <c r="C43" s="800"/>
      <c r="D43" s="800"/>
      <c r="E43" s="913"/>
      <c r="F43" s="738"/>
      <c r="G43" s="153" t="str">
        <f t="shared" ref="G43:G44" si="39">LEFT(F43,5)</f>
        <v/>
      </c>
      <c r="H43" s="153">
        <f t="shared" ref="H43:H44" si="40">(IF(G43="20101",20151,IF(G43="20102",20152,IF(G43="20103",20153,IF(G43="20201",20251,IF(G43="20202",20252,IF(G43="20203",20253,0)))))))</f>
        <v>0</v>
      </c>
      <c r="I43" s="739"/>
      <c r="J43" s="740"/>
      <c r="K43" s="741"/>
      <c r="L43" s="741"/>
      <c r="M43" s="364" t="s">
        <v>15</v>
      </c>
      <c r="N43" s="181">
        <f t="shared" ref="N43:N52" si="41">K43+365</f>
        <v>365</v>
      </c>
      <c r="O43" s="930">
        <v>0</v>
      </c>
      <c r="P43" s="832"/>
      <c r="Q43" s="180">
        <v>1</v>
      </c>
      <c r="R43" s="352" t="str">
        <f>(IF((S43="Higher"),T43,S43))</f>
        <v>Invalid Date</v>
      </c>
      <c r="S43" s="155" t="str">
        <f>(IF(AND(K43&gt;Years!$B$19,K43&lt;Years!$C$15),'Salary Schedule'!D$4,(IF(AND(K43&gt;Years!$B$16,K43&lt;Years!$D$15),'Salary Schedule'!E$4,(IF(AND(K43&gt;Years!$C$16,K43&lt;Years!$E$15),'Salary Schedule'!F$4,(IF(AND(K43&gt;Years!$D$16,K43&lt;Years!$F$15),'Salary Schedule'!G$4,(IF(AND(K43&gt;Years!$E$16,K43&lt;Years!$G$15),'Salary Schedule'!H$4,(IF(AND(K43&gt;Years!$F$16,K43&lt;Years!$H$15),'Salary Schedule'!I$4,(IF(AND(K43&gt;Years!$G$16,K43&lt;Years!$I$15),'Salary Schedule'!J$4,(IF(AND(K43&gt;Years!$H$16,K43&lt;Years!$J$15),'Salary Schedule'!N$4,"Higher"))))))))))))))))</f>
        <v>Higher</v>
      </c>
      <c r="T43" s="156" t="str">
        <f>(IF(AND(K43&gt;Years!$D$16,K43&lt;Years!$F$15),'Salary Schedule'!F$4,(IF(AND(K43&gt;Years!$E$16,K43&lt;Years!$G$15),'Salary Schedule'!G$4,(IF(AND(K43&gt;Years!$F$16,K43&lt;Years!$H$15),'Salary Schedule'!H$4,(IF(AND(K43&gt;Years!$G$16,K43&lt;Years!$I$15),'Salary Schedule'!I$4,"Invalid Date"))))))))</f>
        <v>Invalid Date</v>
      </c>
      <c r="U43" s="825">
        <v>0</v>
      </c>
      <c r="V43" s="825">
        <v>0</v>
      </c>
      <c r="W43" s="825">
        <v>0</v>
      </c>
      <c r="X43" s="825">
        <v>0</v>
      </c>
      <c r="Y43" s="825">
        <v>0</v>
      </c>
      <c r="Z43" s="825">
        <v>0</v>
      </c>
      <c r="AA43" s="825">
        <v>0</v>
      </c>
      <c r="AB43" s="825">
        <v>0</v>
      </c>
      <c r="AC43" s="733">
        <f>U43*$O$43</f>
        <v>0</v>
      </c>
      <c r="AD43" s="199">
        <f>V43*$O$43</f>
        <v>0</v>
      </c>
      <c r="AE43" s="199">
        <f t="shared" ref="AE43:AJ43" si="42">W43*$O$43</f>
        <v>0</v>
      </c>
      <c r="AF43" s="199">
        <f t="shared" si="42"/>
        <v>0</v>
      </c>
      <c r="AG43" s="199">
        <f t="shared" si="42"/>
        <v>0</v>
      </c>
      <c r="AH43" s="199">
        <f t="shared" si="42"/>
        <v>0</v>
      </c>
      <c r="AI43" s="199">
        <f t="shared" si="42"/>
        <v>0</v>
      </c>
      <c r="AJ43" s="199">
        <f t="shared" si="42"/>
        <v>0</v>
      </c>
      <c r="AK43" s="205">
        <f>SUM(U43:AJ43)</f>
        <v>0</v>
      </c>
      <c r="AL43" s="818"/>
      <c r="AM43" s="139"/>
      <c r="AN43" s="822"/>
      <c r="AO43" s="12"/>
      <c r="AP43" s="12"/>
      <c r="AQ43" s="12"/>
      <c r="AR43" s="12"/>
      <c r="AS43" s="12"/>
      <c r="AT43" s="12"/>
      <c r="AU43" s="12"/>
    </row>
    <row r="44" spans="2:47" s="208" customFormat="1" ht="33.75" customHeight="1" x14ac:dyDescent="0.25">
      <c r="B44" s="737"/>
      <c r="C44" s="800"/>
      <c r="D44" s="800"/>
      <c r="E44" s="913"/>
      <c r="F44" s="738"/>
      <c r="G44" s="153" t="str">
        <f t="shared" si="39"/>
        <v/>
      </c>
      <c r="H44" s="153">
        <f t="shared" si="40"/>
        <v>0</v>
      </c>
      <c r="I44" s="739"/>
      <c r="J44" s="740"/>
      <c r="K44" s="741"/>
      <c r="L44" s="741"/>
      <c r="M44" s="364" t="s">
        <v>15</v>
      </c>
      <c r="N44" s="181">
        <f t="shared" si="41"/>
        <v>365</v>
      </c>
      <c r="O44" s="930">
        <v>0</v>
      </c>
      <c r="P44" s="832"/>
      <c r="Q44" s="180">
        <v>2</v>
      </c>
      <c r="R44" s="352" t="str">
        <f t="shared" ref="R44:R52" si="43">(IF((S44="Higher"),T44,S44))</f>
        <v>Invalid Date</v>
      </c>
      <c r="S44" s="155" t="str">
        <f>(IF(AND(K44&gt;Years!$B$19,K44&lt;Years!$C$15),'Salary Schedule'!D$4,(IF(AND(K44&gt;Years!$B$16,K44&lt;Years!$D$15),'Salary Schedule'!E$4,(IF(AND(K44&gt;Years!$C$16,K44&lt;Years!$E$15),'Salary Schedule'!F$4,(IF(AND(K44&gt;Years!$D$16,K44&lt;Years!$F$15),'Salary Schedule'!G$4,(IF(AND(K44&gt;Years!$E$16,K44&lt;Years!$G$15),'Salary Schedule'!H$4,(IF(AND(K44&gt;Years!$F$16,K44&lt;Years!$H$15),'Salary Schedule'!I$4,(IF(AND(K44&gt;Years!$G$16,K44&lt;Years!$I$15),'Salary Schedule'!J$4,(IF(AND(K44&gt;Years!$H$16,K44&lt;Years!$J$15),'Salary Schedule'!N$4,"Higher"))))))))))))))))</f>
        <v>Higher</v>
      </c>
      <c r="T44" s="156" t="str">
        <f>(IF(AND(K44&gt;Years!$D$16,K44&lt;Years!$F$15),'Salary Schedule'!F$4,(IF(AND(K44&gt;Years!$E$16,K44&lt;Years!$G$15),'Salary Schedule'!G$4,(IF(AND(K44&gt;Years!$F$16,K44&lt;Years!$H$15),'Salary Schedule'!H$4,(IF(AND(K44&gt;Years!$G$16,K44&lt;Years!$I$15),'Salary Schedule'!I$4,"Invalid Date"))))))))</f>
        <v>Invalid Date</v>
      </c>
      <c r="U44" s="825">
        <v>0</v>
      </c>
      <c r="V44" s="825">
        <v>0</v>
      </c>
      <c r="W44" s="825">
        <v>0</v>
      </c>
      <c r="X44" s="825">
        <v>0</v>
      </c>
      <c r="Y44" s="825">
        <v>0</v>
      </c>
      <c r="Z44" s="825">
        <v>0</v>
      </c>
      <c r="AA44" s="824">
        <v>0</v>
      </c>
      <c r="AB44" s="824">
        <v>0</v>
      </c>
      <c r="AC44" s="733">
        <f t="shared" ref="AC44:AC52" si="44">U44*$O$43</f>
        <v>0</v>
      </c>
      <c r="AD44" s="199">
        <f t="shared" ref="AD44:AD52" si="45">V44*$O$43</f>
        <v>0</v>
      </c>
      <c r="AE44" s="199">
        <f t="shared" ref="AE44:AE52" si="46">W44*$O$43</f>
        <v>0</v>
      </c>
      <c r="AF44" s="199">
        <f t="shared" ref="AF44:AF52" si="47">X44*$O$43</f>
        <v>0</v>
      </c>
      <c r="AG44" s="199">
        <f t="shared" ref="AG44:AG52" si="48">Y44*$O$43</f>
        <v>0</v>
      </c>
      <c r="AH44" s="199">
        <f t="shared" ref="AH44:AH52" si="49">Z44*$O$43</f>
        <v>0</v>
      </c>
      <c r="AI44" s="199">
        <f t="shared" ref="AI44:AI52" si="50">AA44*$O$43</f>
        <v>0</v>
      </c>
      <c r="AJ44" s="199">
        <f t="shared" ref="AJ44:AJ52" si="51">AB44*$O$43</f>
        <v>0</v>
      </c>
      <c r="AK44" s="205">
        <f t="shared" ref="AK44:AK52" si="52">SUM(U44:AJ44)</f>
        <v>0</v>
      </c>
      <c r="AL44" s="818"/>
      <c r="AM44" s="139"/>
      <c r="AN44" s="822"/>
      <c r="AO44" s="12"/>
      <c r="AP44" s="12"/>
      <c r="AQ44" s="12"/>
      <c r="AR44" s="12"/>
      <c r="AS44" s="12"/>
      <c r="AT44" s="12"/>
      <c r="AU44" s="12"/>
    </row>
    <row r="45" spans="2:47" s="208" customFormat="1" ht="33.75" customHeight="1" x14ac:dyDescent="0.25">
      <c r="B45" s="737"/>
      <c r="C45" s="800"/>
      <c r="D45" s="800"/>
      <c r="E45" s="913"/>
      <c r="F45" s="738"/>
      <c r="G45" s="153" t="str">
        <f t="shared" ref="G45:G52" si="53">LEFT(F45,5)</f>
        <v/>
      </c>
      <c r="H45" s="153">
        <f t="shared" ref="H45:H52" si="54">(IF(G45="20101",20151,IF(G45="20102",20152,IF(G45="20103",20153,IF(G45="20201",20251,IF(G45="20202",20252,IF(G45="20203",20253,0)))))))</f>
        <v>0</v>
      </c>
      <c r="I45" s="739"/>
      <c r="J45" s="740"/>
      <c r="K45" s="741"/>
      <c r="L45" s="741"/>
      <c r="M45" s="364" t="s">
        <v>15</v>
      </c>
      <c r="N45" s="181">
        <f t="shared" si="41"/>
        <v>365</v>
      </c>
      <c r="O45" s="930">
        <v>0</v>
      </c>
      <c r="P45" s="832"/>
      <c r="Q45" s="180">
        <v>3</v>
      </c>
      <c r="R45" s="352" t="str">
        <f t="shared" si="43"/>
        <v>Invalid Date</v>
      </c>
      <c r="S45" s="155" t="str">
        <f>(IF(AND(K45&gt;Years!$B$19,K45&lt;Years!$C$15),'Salary Schedule'!D$4,(IF(AND(K45&gt;Years!$B$16,K45&lt;Years!$D$15),'Salary Schedule'!E$4,(IF(AND(K45&gt;Years!$C$16,K45&lt;Years!$E$15),'Salary Schedule'!F$4,(IF(AND(K45&gt;Years!$D$16,K45&lt;Years!$F$15),'Salary Schedule'!G$4,(IF(AND(K45&gt;Years!$E$16,K45&lt;Years!$G$15),'Salary Schedule'!H$4,(IF(AND(K45&gt;Years!$F$16,K45&lt;Years!$H$15),'Salary Schedule'!I$4,(IF(AND(K45&gt;Years!$G$16,K45&lt;Years!$I$15),'Salary Schedule'!J$4,(IF(AND(K45&gt;Years!$H$16,K45&lt;Years!$J$15),'Salary Schedule'!N$4,"Higher"))))))))))))))))</f>
        <v>Higher</v>
      </c>
      <c r="T45" s="156" t="str">
        <f>(IF(AND(K45&gt;Years!$D$16,K45&lt;Years!$F$15),'Salary Schedule'!F$4,(IF(AND(K45&gt;Years!$E$16,K45&lt;Years!$G$15),'Salary Schedule'!G$4,(IF(AND(K45&gt;Years!$F$16,K45&lt;Years!$H$15),'Salary Schedule'!H$4,(IF(AND(K45&gt;Years!$G$16,K45&lt;Years!$I$15),'Salary Schedule'!I$4,"Invalid Date"))))))))</f>
        <v>Invalid Date</v>
      </c>
      <c r="U45" s="825">
        <v>0</v>
      </c>
      <c r="V45" s="825">
        <v>0</v>
      </c>
      <c r="W45" s="825">
        <v>0</v>
      </c>
      <c r="X45" s="825">
        <v>0</v>
      </c>
      <c r="Y45" s="825">
        <v>0</v>
      </c>
      <c r="Z45" s="825">
        <v>0</v>
      </c>
      <c r="AA45" s="824">
        <v>0</v>
      </c>
      <c r="AB45" s="824">
        <v>0</v>
      </c>
      <c r="AC45" s="733">
        <f t="shared" si="44"/>
        <v>0</v>
      </c>
      <c r="AD45" s="199">
        <f t="shared" si="45"/>
        <v>0</v>
      </c>
      <c r="AE45" s="199">
        <f t="shared" si="46"/>
        <v>0</v>
      </c>
      <c r="AF45" s="199">
        <f t="shared" si="47"/>
        <v>0</v>
      </c>
      <c r="AG45" s="199">
        <f t="shared" si="48"/>
        <v>0</v>
      </c>
      <c r="AH45" s="199">
        <f t="shared" si="49"/>
        <v>0</v>
      </c>
      <c r="AI45" s="199">
        <f t="shared" si="50"/>
        <v>0</v>
      </c>
      <c r="AJ45" s="199">
        <f t="shared" si="51"/>
        <v>0</v>
      </c>
      <c r="AK45" s="205">
        <f t="shared" si="52"/>
        <v>0</v>
      </c>
      <c r="AL45" s="818"/>
      <c r="AM45" s="139"/>
      <c r="AN45" s="822"/>
      <c r="AO45" s="12"/>
      <c r="AP45" s="12"/>
      <c r="AQ45" s="12"/>
      <c r="AR45" s="12"/>
      <c r="AS45" s="12"/>
      <c r="AT45" s="12"/>
      <c r="AU45" s="12"/>
    </row>
    <row r="46" spans="2:47" s="208" customFormat="1" ht="33.75" customHeight="1" x14ac:dyDescent="0.25">
      <c r="B46" s="737"/>
      <c r="C46" s="800"/>
      <c r="D46" s="800"/>
      <c r="E46" s="913"/>
      <c r="F46" s="738"/>
      <c r="G46" s="153" t="str">
        <f t="shared" si="53"/>
        <v/>
      </c>
      <c r="H46" s="153">
        <f t="shared" si="54"/>
        <v>0</v>
      </c>
      <c r="I46" s="739"/>
      <c r="J46" s="740"/>
      <c r="K46" s="741"/>
      <c r="L46" s="741"/>
      <c r="M46" s="364" t="s">
        <v>15</v>
      </c>
      <c r="N46" s="181">
        <f t="shared" si="41"/>
        <v>365</v>
      </c>
      <c r="O46" s="930">
        <v>0</v>
      </c>
      <c r="P46" s="832"/>
      <c r="Q46" s="180">
        <v>4</v>
      </c>
      <c r="R46" s="352" t="str">
        <f t="shared" si="43"/>
        <v>Invalid Date</v>
      </c>
      <c r="S46" s="155" t="str">
        <f>(IF(AND(K46&gt;Years!$B$19,K46&lt;Years!$C$15),'Salary Schedule'!D$4,(IF(AND(K46&gt;Years!$B$16,K46&lt;Years!$D$15),'Salary Schedule'!E$4,(IF(AND(K46&gt;Years!$C$16,K46&lt;Years!$E$15),'Salary Schedule'!F$4,(IF(AND(K46&gt;Years!$D$16,K46&lt;Years!$F$15),'Salary Schedule'!G$4,(IF(AND(K46&gt;Years!$E$16,K46&lt;Years!$G$15),'Salary Schedule'!H$4,(IF(AND(K46&gt;Years!$F$16,K46&lt;Years!$H$15),'Salary Schedule'!I$4,(IF(AND(K46&gt;Years!$G$16,K46&lt;Years!$I$15),'Salary Schedule'!J$4,(IF(AND(K46&gt;Years!$H$16,K46&lt;Years!$J$15),'Salary Schedule'!N$4,"Higher"))))))))))))))))</f>
        <v>Higher</v>
      </c>
      <c r="T46" s="156" t="str">
        <f>(IF(AND(K46&gt;Years!$D$16,K46&lt;Years!$F$15),'Salary Schedule'!F$4,(IF(AND(K46&gt;Years!$E$16,K46&lt;Years!$G$15),'Salary Schedule'!G$4,(IF(AND(K46&gt;Years!$F$16,K46&lt;Years!$H$15),'Salary Schedule'!H$4,(IF(AND(K46&gt;Years!$G$16,K46&lt;Years!$I$15),'Salary Schedule'!I$4,"Invalid Date"))))))))</f>
        <v>Invalid Date</v>
      </c>
      <c r="U46" s="825">
        <v>0</v>
      </c>
      <c r="V46" s="825">
        <v>0</v>
      </c>
      <c r="W46" s="825">
        <v>0</v>
      </c>
      <c r="X46" s="825">
        <v>0</v>
      </c>
      <c r="Y46" s="825">
        <v>0</v>
      </c>
      <c r="Z46" s="825">
        <v>0</v>
      </c>
      <c r="AA46" s="824">
        <v>0</v>
      </c>
      <c r="AB46" s="824">
        <v>0</v>
      </c>
      <c r="AC46" s="733">
        <f t="shared" si="44"/>
        <v>0</v>
      </c>
      <c r="AD46" s="199">
        <f t="shared" si="45"/>
        <v>0</v>
      </c>
      <c r="AE46" s="199">
        <f t="shared" si="46"/>
        <v>0</v>
      </c>
      <c r="AF46" s="199">
        <f t="shared" si="47"/>
        <v>0</v>
      </c>
      <c r="AG46" s="199">
        <f t="shared" si="48"/>
        <v>0</v>
      </c>
      <c r="AH46" s="199">
        <f t="shared" si="49"/>
        <v>0</v>
      </c>
      <c r="AI46" s="199">
        <f t="shared" si="50"/>
        <v>0</v>
      </c>
      <c r="AJ46" s="199">
        <f t="shared" si="51"/>
        <v>0</v>
      </c>
      <c r="AK46" s="205">
        <f t="shared" si="52"/>
        <v>0</v>
      </c>
      <c r="AL46" s="818"/>
      <c r="AM46" s="139"/>
      <c r="AN46" s="822"/>
      <c r="AO46" s="12"/>
      <c r="AP46" s="12"/>
      <c r="AQ46" s="12"/>
      <c r="AR46" s="12"/>
      <c r="AS46" s="12"/>
      <c r="AT46" s="12"/>
      <c r="AU46" s="12"/>
    </row>
    <row r="47" spans="2:47" s="208" customFormat="1" ht="33.75" customHeight="1" outlineLevel="1" x14ac:dyDescent="0.25">
      <c r="B47" s="737"/>
      <c r="C47" s="800"/>
      <c r="D47" s="800"/>
      <c r="E47" s="913"/>
      <c r="F47" s="738"/>
      <c r="G47" s="153" t="str">
        <f t="shared" si="53"/>
        <v/>
      </c>
      <c r="H47" s="153">
        <f t="shared" si="54"/>
        <v>0</v>
      </c>
      <c r="I47" s="739"/>
      <c r="J47" s="740"/>
      <c r="K47" s="741"/>
      <c r="L47" s="741"/>
      <c r="M47" s="364" t="s">
        <v>15</v>
      </c>
      <c r="N47" s="181">
        <f t="shared" si="41"/>
        <v>365</v>
      </c>
      <c r="O47" s="930">
        <v>0</v>
      </c>
      <c r="P47" s="832"/>
      <c r="Q47" s="180">
        <v>5</v>
      </c>
      <c r="R47" s="352" t="str">
        <f t="shared" si="43"/>
        <v>Invalid Date</v>
      </c>
      <c r="S47" s="155" t="str">
        <f>(IF(AND(K47&gt;Years!$B$19,K47&lt;Years!$C$15),'Salary Schedule'!D$4,(IF(AND(K47&gt;Years!$B$16,K47&lt;Years!$D$15),'Salary Schedule'!E$4,(IF(AND(K47&gt;Years!$C$16,K47&lt;Years!$E$15),'Salary Schedule'!F$4,(IF(AND(K47&gt;Years!$D$16,K47&lt;Years!$F$15),'Salary Schedule'!G$4,(IF(AND(K47&gt;Years!$E$16,K47&lt;Years!$G$15),'Salary Schedule'!H$4,(IF(AND(K47&gt;Years!$F$16,K47&lt;Years!$H$15),'Salary Schedule'!I$4,(IF(AND(K47&gt;Years!$G$16,K47&lt;Years!$I$15),'Salary Schedule'!J$4,(IF(AND(K47&gt;Years!$H$16,K47&lt;Years!$J$15),'Salary Schedule'!N$4,"Higher"))))))))))))))))</f>
        <v>Higher</v>
      </c>
      <c r="T47" s="156" t="str">
        <f>(IF(AND(K47&gt;Years!$D$16,K47&lt;Years!$F$15),'Salary Schedule'!F$4,(IF(AND(K47&gt;Years!$E$16,K47&lt;Years!$G$15),'Salary Schedule'!G$4,(IF(AND(K47&gt;Years!$F$16,K47&lt;Years!$H$15),'Salary Schedule'!H$4,(IF(AND(K47&gt;Years!$G$16,K47&lt;Years!$I$15),'Salary Schedule'!I$4,"Invalid Date"))))))))</f>
        <v>Invalid Date</v>
      </c>
      <c r="U47" s="825">
        <v>0</v>
      </c>
      <c r="V47" s="825">
        <v>0</v>
      </c>
      <c r="W47" s="825">
        <v>0</v>
      </c>
      <c r="X47" s="825">
        <v>0</v>
      </c>
      <c r="Y47" s="825">
        <v>0</v>
      </c>
      <c r="Z47" s="825">
        <v>0</v>
      </c>
      <c r="AA47" s="824">
        <v>0</v>
      </c>
      <c r="AB47" s="824">
        <v>0</v>
      </c>
      <c r="AC47" s="733">
        <f t="shared" si="44"/>
        <v>0</v>
      </c>
      <c r="AD47" s="199">
        <f t="shared" si="45"/>
        <v>0</v>
      </c>
      <c r="AE47" s="199">
        <f t="shared" si="46"/>
        <v>0</v>
      </c>
      <c r="AF47" s="199">
        <f t="shared" si="47"/>
        <v>0</v>
      </c>
      <c r="AG47" s="199">
        <f t="shared" si="48"/>
        <v>0</v>
      </c>
      <c r="AH47" s="199">
        <f t="shared" si="49"/>
        <v>0</v>
      </c>
      <c r="AI47" s="199">
        <f t="shared" si="50"/>
        <v>0</v>
      </c>
      <c r="AJ47" s="199">
        <f t="shared" si="51"/>
        <v>0</v>
      </c>
      <c r="AK47" s="205">
        <f t="shared" si="52"/>
        <v>0</v>
      </c>
      <c r="AL47" s="819"/>
      <c r="AM47" s="139"/>
      <c r="AN47" s="822"/>
      <c r="AO47" s="12"/>
      <c r="AP47" s="12"/>
      <c r="AQ47" s="12"/>
      <c r="AR47" s="12"/>
      <c r="AS47" s="12"/>
      <c r="AT47" s="12"/>
      <c r="AU47" s="12"/>
    </row>
    <row r="48" spans="2:47" s="208" customFormat="1" ht="33.75" customHeight="1" outlineLevel="1" x14ac:dyDescent="0.25">
      <c r="B48" s="737"/>
      <c r="C48" s="800"/>
      <c r="D48" s="800"/>
      <c r="E48" s="913"/>
      <c r="F48" s="738"/>
      <c r="G48" s="153" t="str">
        <f t="shared" si="53"/>
        <v/>
      </c>
      <c r="H48" s="153">
        <f t="shared" si="54"/>
        <v>0</v>
      </c>
      <c r="I48" s="739"/>
      <c r="J48" s="740"/>
      <c r="K48" s="741"/>
      <c r="L48" s="741"/>
      <c r="M48" s="364" t="s">
        <v>15</v>
      </c>
      <c r="N48" s="181">
        <f t="shared" si="41"/>
        <v>365</v>
      </c>
      <c r="O48" s="930">
        <v>0</v>
      </c>
      <c r="P48" s="832"/>
      <c r="Q48" s="180">
        <v>6</v>
      </c>
      <c r="R48" s="352" t="str">
        <f t="shared" si="43"/>
        <v>Invalid Date</v>
      </c>
      <c r="S48" s="155" t="str">
        <f>(IF(AND(K48&gt;Years!$B$19,K48&lt;Years!$C$15),'Salary Schedule'!D$4,(IF(AND(K48&gt;Years!$B$16,K48&lt;Years!$D$15),'Salary Schedule'!E$4,(IF(AND(K48&gt;Years!$C$16,K48&lt;Years!$E$15),'Salary Schedule'!F$4,(IF(AND(K48&gt;Years!$D$16,K48&lt;Years!$F$15),'Salary Schedule'!G$4,(IF(AND(K48&gt;Years!$E$16,K48&lt;Years!$G$15),'Salary Schedule'!H$4,(IF(AND(K48&gt;Years!$F$16,K48&lt;Years!$H$15),'Salary Schedule'!I$4,(IF(AND(K48&gt;Years!$G$16,K48&lt;Years!$I$15),'Salary Schedule'!J$4,(IF(AND(K48&gt;Years!$H$16,K48&lt;Years!$J$15),'Salary Schedule'!N$4,"Higher"))))))))))))))))</f>
        <v>Higher</v>
      </c>
      <c r="T48" s="156" t="str">
        <f>(IF(AND(K48&gt;Years!$D$16,K48&lt;Years!$F$15),'Salary Schedule'!F$4,(IF(AND(K48&gt;Years!$E$16,K48&lt;Years!$G$15),'Salary Schedule'!G$4,(IF(AND(K48&gt;Years!$F$16,K48&lt;Years!$H$15),'Salary Schedule'!H$4,(IF(AND(K48&gt;Years!$G$16,K48&lt;Years!$I$15),'Salary Schedule'!I$4,"Invalid Date"))))))))</f>
        <v>Invalid Date</v>
      </c>
      <c r="U48" s="825">
        <v>0</v>
      </c>
      <c r="V48" s="825">
        <v>0</v>
      </c>
      <c r="W48" s="825">
        <v>0</v>
      </c>
      <c r="X48" s="825">
        <v>0</v>
      </c>
      <c r="Y48" s="825">
        <v>0</v>
      </c>
      <c r="Z48" s="825">
        <v>0</v>
      </c>
      <c r="AA48" s="824">
        <v>0</v>
      </c>
      <c r="AB48" s="824">
        <v>0</v>
      </c>
      <c r="AC48" s="733">
        <f t="shared" si="44"/>
        <v>0</v>
      </c>
      <c r="AD48" s="199">
        <f t="shared" si="45"/>
        <v>0</v>
      </c>
      <c r="AE48" s="199">
        <f t="shared" si="46"/>
        <v>0</v>
      </c>
      <c r="AF48" s="199">
        <f t="shared" si="47"/>
        <v>0</v>
      </c>
      <c r="AG48" s="199">
        <f t="shared" si="48"/>
        <v>0</v>
      </c>
      <c r="AH48" s="199">
        <f t="shared" si="49"/>
        <v>0</v>
      </c>
      <c r="AI48" s="199">
        <f t="shared" si="50"/>
        <v>0</v>
      </c>
      <c r="AJ48" s="199">
        <f t="shared" si="51"/>
        <v>0</v>
      </c>
      <c r="AK48" s="205">
        <f t="shared" si="52"/>
        <v>0</v>
      </c>
      <c r="AL48" s="818"/>
      <c r="AM48" s="139"/>
      <c r="AN48" s="822"/>
      <c r="AO48" s="12"/>
      <c r="AP48" s="12"/>
      <c r="AQ48" s="12"/>
      <c r="AR48" s="12"/>
      <c r="AS48" s="12"/>
      <c r="AT48" s="12"/>
      <c r="AU48" s="12"/>
    </row>
    <row r="49" spans="2:47" s="208" customFormat="1" ht="33.75" customHeight="1" outlineLevel="1" x14ac:dyDescent="0.25">
      <c r="B49" s="737"/>
      <c r="C49" s="800"/>
      <c r="D49" s="800"/>
      <c r="E49" s="913"/>
      <c r="F49" s="738"/>
      <c r="G49" s="153" t="str">
        <f t="shared" si="53"/>
        <v/>
      </c>
      <c r="H49" s="153">
        <f t="shared" si="54"/>
        <v>0</v>
      </c>
      <c r="I49" s="739"/>
      <c r="J49" s="740"/>
      <c r="K49" s="741"/>
      <c r="L49" s="741"/>
      <c r="M49" s="364" t="s">
        <v>15</v>
      </c>
      <c r="N49" s="181">
        <f t="shared" si="41"/>
        <v>365</v>
      </c>
      <c r="O49" s="930">
        <v>0</v>
      </c>
      <c r="P49" s="832"/>
      <c r="Q49" s="180">
        <v>7</v>
      </c>
      <c r="R49" s="352" t="str">
        <f t="shared" si="43"/>
        <v>Invalid Date</v>
      </c>
      <c r="S49" s="155" t="str">
        <f>(IF(AND(K49&gt;Years!$B$19,K49&lt;Years!$C$15),'Salary Schedule'!D$4,(IF(AND(K49&gt;Years!$B$16,K49&lt;Years!$D$15),'Salary Schedule'!E$4,(IF(AND(K49&gt;Years!$C$16,K49&lt;Years!$E$15),'Salary Schedule'!F$4,(IF(AND(K49&gt;Years!$D$16,K49&lt;Years!$F$15),'Salary Schedule'!G$4,(IF(AND(K49&gt;Years!$E$16,K49&lt;Years!$G$15),'Salary Schedule'!H$4,(IF(AND(K49&gt;Years!$F$16,K49&lt;Years!$H$15),'Salary Schedule'!I$4,(IF(AND(K49&gt;Years!$G$16,K49&lt;Years!$I$15),'Salary Schedule'!J$4,(IF(AND(K49&gt;Years!$H$16,K49&lt;Years!$J$15),'Salary Schedule'!N$4,"Higher"))))))))))))))))</f>
        <v>Higher</v>
      </c>
      <c r="T49" s="156" t="str">
        <f>(IF(AND(K49&gt;Years!$D$16,K49&lt;Years!$F$15),'Salary Schedule'!F$4,(IF(AND(K49&gt;Years!$E$16,K49&lt;Years!$G$15),'Salary Schedule'!G$4,(IF(AND(K49&gt;Years!$F$16,K49&lt;Years!$H$15),'Salary Schedule'!H$4,(IF(AND(K49&gt;Years!$G$16,K49&lt;Years!$I$15),'Salary Schedule'!I$4,"Invalid Date"))))))))</f>
        <v>Invalid Date</v>
      </c>
      <c r="U49" s="825">
        <v>0</v>
      </c>
      <c r="V49" s="825">
        <v>0</v>
      </c>
      <c r="W49" s="825">
        <v>0</v>
      </c>
      <c r="X49" s="825">
        <v>0</v>
      </c>
      <c r="Y49" s="825">
        <v>0</v>
      </c>
      <c r="Z49" s="825">
        <v>0</v>
      </c>
      <c r="AA49" s="824">
        <v>0</v>
      </c>
      <c r="AB49" s="824">
        <v>0</v>
      </c>
      <c r="AC49" s="733">
        <f t="shared" si="44"/>
        <v>0</v>
      </c>
      <c r="AD49" s="199">
        <f t="shared" si="45"/>
        <v>0</v>
      </c>
      <c r="AE49" s="199">
        <f t="shared" si="46"/>
        <v>0</v>
      </c>
      <c r="AF49" s="199">
        <f t="shared" si="47"/>
        <v>0</v>
      </c>
      <c r="AG49" s="199">
        <f t="shared" si="48"/>
        <v>0</v>
      </c>
      <c r="AH49" s="199">
        <f t="shared" si="49"/>
        <v>0</v>
      </c>
      <c r="AI49" s="199">
        <f t="shared" si="50"/>
        <v>0</v>
      </c>
      <c r="AJ49" s="199">
        <f t="shared" si="51"/>
        <v>0</v>
      </c>
      <c r="AK49" s="205">
        <f t="shared" si="52"/>
        <v>0</v>
      </c>
      <c r="AL49" s="818"/>
      <c r="AM49" s="139"/>
      <c r="AN49" s="822"/>
      <c r="AO49" s="12"/>
      <c r="AP49" s="12"/>
      <c r="AQ49" s="12"/>
      <c r="AR49" s="12"/>
      <c r="AS49" s="12"/>
      <c r="AT49" s="12"/>
      <c r="AU49" s="12"/>
    </row>
    <row r="50" spans="2:47" s="208" customFormat="1" ht="33.75" customHeight="1" outlineLevel="1" x14ac:dyDescent="0.25">
      <c r="B50" s="737"/>
      <c r="C50" s="800"/>
      <c r="D50" s="800"/>
      <c r="E50" s="913"/>
      <c r="F50" s="738"/>
      <c r="G50" s="153" t="str">
        <f t="shared" si="53"/>
        <v/>
      </c>
      <c r="H50" s="153">
        <f t="shared" si="54"/>
        <v>0</v>
      </c>
      <c r="I50" s="739"/>
      <c r="J50" s="740"/>
      <c r="K50" s="741"/>
      <c r="L50" s="741"/>
      <c r="M50" s="364" t="s">
        <v>15</v>
      </c>
      <c r="N50" s="181">
        <f t="shared" si="41"/>
        <v>365</v>
      </c>
      <c r="O50" s="930">
        <v>0</v>
      </c>
      <c r="P50" s="832"/>
      <c r="Q50" s="180">
        <v>8</v>
      </c>
      <c r="R50" s="352" t="str">
        <f t="shared" si="43"/>
        <v>Invalid Date</v>
      </c>
      <c r="S50" s="155" t="str">
        <f>(IF(AND(K50&gt;Years!$B$19,K50&lt;Years!$C$15),'Salary Schedule'!D$4,(IF(AND(K50&gt;Years!$B$16,K50&lt;Years!$D$15),'Salary Schedule'!E$4,(IF(AND(K50&gt;Years!$C$16,K50&lt;Years!$E$15),'Salary Schedule'!F$4,(IF(AND(K50&gt;Years!$D$16,K50&lt;Years!$F$15),'Salary Schedule'!G$4,(IF(AND(K50&gt;Years!$E$16,K50&lt;Years!$G$15),'Salary Schedule'!H$4,(IF(AND(K50&gt;Years!$F$16,K50&lt;Years!$H$15),'Salary Schedule'!I$4,(IF(AND(K50&gt;Years!$G$16,K50&lt;Years!$I$15),'Salary Schedule'!J$4,(IF(AND(K50&gt;Years!$H$16,K50&lt;Years!$J$15),'Salary Schedule'!N$4,"Higher"))))))))))))))))</f>
        <v>Higher</v>
      </c>
      <c r="T50" s="156" t="str">
        <f>(IF(AND(K50&gt;Years!$D$16,K50&lt;Years!$F$15),'Salary Schedule'!F$4,(IF(AND(K50&gt;Years!$E$16,K50&lt;Years!$G$15),'Salary Schedule'!G$4,(IF(AND(K50&gt;Years!$F$16,K50&lt;Years!$H$15),'Salary Schedule'!H$4,(IF(AND(K50&gt;Years!$G$16,K50&lt;Years!$I$15),'Salary Schedule'!I$4,"Invalid Date"))))))))</f>
        <v>Invalid Date</v>
      </c>
      <c r="U50" s="825">
        <v>0</v>
      </c>
      <c r="V50" s="825">
        <v>0</v>
      </c>
      <c r="W50" s="825">
        <v>0</v>
      </c>
      <c r="X50" s="825">
        <v>0</v>
      </c>
      <c r="Y50" s="825">
        <v>0</v>
      </c>
      <c r="Z50" s="825">
        <v>0</v>
      </c>
      <c r="AA50" s="824">
        <v>0</v>
      </c>
      <c r="AB50" s="824">
        <v>0</v>
      </c>
      <c r="AC50" s="733">
        <f t="shared" si="44"/>
        <v>0</v>
      </c>
      <c r="AD50" s="199">
        <f t="shared" si="45"/>
        <v>0</v>
      </c>
      <c r="AE50" s="199">
        <f t="shared" si="46"/>
        <v>0</v>
      </c>
      <c r="AF50" s="199">
        <f t="shared" si="47"/>
        <v>0</v>
      </c>
      <c r="AG50" s="199">
        <f t="shared" si="48"/>
        <v>0</v>
      </c>
      <c r="AH50" s="199">
        <f t="shared" si="49"/>
        <v>0</v>
      </c>
      <c r="AI50" s="199">
        <f t="shared" si="50"/>
        <v>0</v>
      </c>
      <c r="AJ50" s="199">
        <f t="shared" si="51"/>
        <v>0</v>
      </c>
      <c r="AK50" s="205">
        <f t="shared" si="52"/>
        <v>0</v>
      </c>
      <c r="AL50" s="818"/>
      <c r="AM50" s="139"/>
      <c r="AN50" s="822"/>
      <c r="AO50" s="12"/>
      <c r="AP50" s="12"/>
      <c r="AQ50" s="12"/>
      <c r="AR50" s="12"/>
      <c r="AS50" s="12"/>
      <c r="AT50" s="12"/>
      <c r="AU50" s="12"/>
    </row>
    <row r="51" spans="2:47" s="208" customFormat="1" ht="33.75" customHeight="1" outlineLevel="1" x14ac:dyDescent="0.25">
      <c r="B51" s="737"/>
      <c r="C51" s="800"/>
      <c r="D51" s="800"/>
      <c r="E51" s="913"/>
      <c r="F51" s="738"/>
      <c r="G51" s="153" t="str">
        <f t="shared" si="53"/>
        <v/>
      </c>
      <c r="H51" s="153">
        <f t="shared" si="54"/>
        <v>0</v>
      </c>
      <c r="I51" s="739"/>
      <c r="J51" s="740"/>
      <c r="K51" s="741"/>
      <c r="L51" s="741"/>
      <c r="M51" s="364" t="s">
        <v>15</v>
      </c>
      <c r="N51" s="181">
        <f t="shared" si="41"/>
        <v>365</v>
      </c>
      <c r="O51" s="930">
        <v>0</v>
      </c>
      <c r="P51" s="832"/>
      <c r="Q51" s="180">
        <v>9</v>
      </c>
      <c r="R51" s="352" t="str">
        <f t="shared" si="43"/>
        <v>Invalid Date</v>
      </c>
      <c r="S51" s="155" t="str">
        <f>(IF(AND(K51&gt;Years!$B$19,K51&lt;Years!$C$15),'Salary Schedule'!D$4,(IF(AND(K51&gt;Years!$B$16,K51&lt;Years!$D$15),'Salary Schedule'!E$4,(IF(AND(K51&gt;Years!$C$16,K51&lt;Years!$E$15),'Salary Schedule'!F$4,(IF(AND(K51&gt;Years!$D$16,K51&lt;Years!$F$15),'Salary Schedule'!G$4,(IF(AND(K51&gt;Years!$E$16,K51&lt;Years!$G$15),'Salary Schedule'!H$4,(IF(AND(K51&gt;Years!$F$16,K51&lt;Years!$H$15),'Salary Schedule'!I$4,(IF(AND(K51&gt;Years!$G$16,K51&lt;Years!$I$15),'Salary Schedule'!J$4,(IF(AND(K51&gt;Years!$H$16,K51&lt;Years!$J$15),'Salary Schedule'!N$4,"Higher"))))))))))))))))</f>
        <v>Higher</v>
      </c>
      <c r="T51" s="156" t="str">
        <f>(IF(AND(K51&gt;Years!$D$16,K51&lt;Years!$F$15),'Salary Schedule'!F$4,(IF(AND(K51&gt;Years!$E$16,K51&lt;Years!$G$15),'Salary Schedule'!G$4,(IF(AND(K51&gt;Years!$F$16,K51&lt;Years!$H$15),'Salary Schedule'!H$4,(IF(AND(K51&gt;Years!$G$16,K51&lt;Years!$I$15),'Salary Schedule'!I$4,"Invalid Date"))))))))</f>
        <v>Invalid Date</v>
      </c>
      <c r="U51" s="825">
        <v>0</v>
      </c>
      <c r="V51" s="825">
        <v>0</v>
      </c>
      <c r="W51" s="825">
        <v>0</v>
      </c>
      <c r="X51" s="825">
        <v>0</v>
      </c>
      <c r="Y51" s="825">
        <v>0</v>
      </c>
      <c r="Z51" s="825">
        <v>0</v>
      </c>
      <c r="AA51" s="824">
        <v>0</v>
      </c>
      <c r="AB51" s="824">
        <v>0</v>
      </c>
      <c r="AC51" s="733">
        <f t="shared" si="44"/>
        <v>0</v>
      </c>
      <c r="AD51" s="199">
        <f t="shared" si="45"/>
        <v>0</v>
      </c>
      <c r="AE51" s="199">
        <f t="shared" si="46"/>
        <v>0</v>
      </c>
      <c r="AF51" s="199">
        <f t="shared" si="47"/>
        <v>0</v>
      </c>
      <c r="AG51" s="199">
        <f t="shared" si="48"/>
        <v>0</v>
      </c>
      <c r="AH51" s="199">
        <f t="shared" si="49"/>
        <v>0</v>
      </c>
      <c r="AI51" s="199">
        <f t="shared" si="50"/>
        <v>0</v>
      </c>
      <c r="AJ51" s="199">
        <f t="shared" si="51"/>
        <v>0</v>
      </c>
      <c r="AK51" s="205">
        <f t="shared" si="52"/>
        <v>0</v>
      </c>
      <c r="AL51" s="818"/>
      <c r="AM51" s="139"/>
      <c r="AN51" s="822"/>
      <c r="AO51" s="12"/>
      <c r="AP51" s="12"/>
      <c r="AQ51" s="12"/>
      <c r="AR51" s="12"/>
      <c r="AS51" s="12"/>
      <c r="AT51" s="12"/>
      <c r="AU51" s="12"/>
    </row>
    <row r="52" spans="2:47" s="208" customFormat="1" ht="33.75" customHeight="1" outlineLevel="1" thickBot="1" x14ac:dyDescent="0.3">
      <c r="B52" s="737"/>
      <c r="C52" s="800"/>
      <c r="D52" s="800"/>
      <c r="E52" s="913"/>
      <c r="F52" s="738"/>
      <c r="G52" s="153" t="str">
        <f t="shared" si="53"/>
        <v/>
      </c>
      <c r="H52" s="153">
        <f t="shared" si="54"/>
        <v>0</v>
      </c>
      <c r="I52" s="739"/>
      <c r="J52" s="740"/>
      <c r="K52" s="741"/>
      <c r="L52" s="741"/>
      <c r="M52" s="364" t="s">
        <v>15</v>
      </c>
      <c r="N52" s="181">
        <f t="shared" si="41"/>
        <v>365</v>
      </c>
      <c r="O52" s="930">
        <v>0</v>
      </c>
      <c r="P52" s="832"/>
      <c r="Q52" s="180">
        <v>10</v>
      </c>
      <c r="R52" s="353" t="str">
        <f t="shared" si="43"/>
        <v>Invalid Date</v>
      </c>
      <c r="S52" s="155" t="str">
        <f>(IF(AND(K52&gt;Years!$B$19,K52&lt;Years!$C$15),'Salary Schedule'!D$4,(IF(AND(K52&gt;Years!$B$16,K52&lt;Years!$D$15),'Salary Schedule'!E$4,(IF(AND(K52&gt;Years!$C$16,K52&lt;Years!$E$15),'Salary Schedule'!F$4,(IF(AND(K52&gt;Years!$D$16,K52&lt;Years!$F$15),'Salary Schedule'!G$4,(IF(AND(K52&gt;Years!$E$16,K52&lt;Years!$G$15),'Salary Schedule'!H$4,(IF(AND(K52&gt;Years!$F$16,K52&lt;Years!$H$15),'Salary Schedule'!I$4,(IF(AND(K52&gt;Years!$G$16,K52&lt;Years!$I$15),'Salary Schedule'!J$4,(IF(AND(K52&gt;Years!$H$16,K52&lt;Years!$J$15),'Salary Schedule'!N$4,"Higher"))))))))))))))))</f>
        <v>Higher</v>
      </c>
      <c r="T52" s="156" t="str">
        <f>(IF(AND(K52&gt;Years!$D$16,K52&lt;Years!$F$15),'Salary Schedule'!F$4,(IF(AND(K52&gt;Years!$E$16,K52&lt;Years!$G$15),'Salary Schedule'!G$4,(IF(AND(K52&gt;Years!$F$16,K52&lt;Years!$H$15),'Salary Schedule'!H$4,(IF(AND(K52&gt;Years!$G$16,K52&lt;Years!$I$15),'Salary Schedule'!I$4,"Invalid Date"))))))))</f>
        <v>Invalid Date</v>
      </c>
      <c r="U52" s="825">
        <v>0</v>
      </c>
      <c r="V52" s="825">
        <v>0</v>
      </c>
      <c r="W52" s="825">
        <v>0</v>
      </c>
      <c r="X52" s="825">
        <v>0</v>
      </c>
      <c r="Y52" s="825">
        <v>0</v>
      </c>
      <c r="Z52" s="825">
        <v>0</v>
      </c>
      <c r="AA52" s="824">
        <v>0</v>
      </c>
      <c r="AB52" s="824">
        <v>0</v>
      </c>
      <c r="AC52" s="733">
        <f t="shared" si="44"/>
        <v>0</v>
      </c>
      <c r="AD52" s="199">
        <f t="shared" si="45"/>
        <v>0</v>
      </c>
      <c r="AE52" s="199">
        <f t="shared" si="46"/>
        <v>0</v>
      </c>
      <c r="AF52" s="199">
        <f t="shared" si="47"/>
        <v>0</v>
      </c>
      <c r="AG52" s="199">
        <f t="shared" si="48"/>
        <v>0</v>
      </c>
      <c r="AH52" s="199">
        <f t="shared" si="49"/>
        <v>0</v>
      </c>
      <c r="AI52" s="199">
        <f t="shared" si="50"/>
        <v>0</v>
      </c>
      <c r="AJ52" s="199">
        <f t="shared" si="51"/>
        <v>0</v>
      </c>
      <c r="AK52" s="205">
        <f t="shared" si="52"/>
        <v>0</v>
      </c>
      <c r="AL52" s="818"/>
      <c r="AM52" s="139"/>
      <c r="AN52" s="823"/>
      <c r="AO52" s="12"/>
      <c r="AP52" s="12"/>
      <c r="AQ52" s="12"/>
      <c r="AR52" s="12"/>
      <c r="AS52" s="12"/>
      <c r="AT52" s="12"/>
      <c r="AU52" s="12"/>
    </row>
    <row r="53" spans="2:47" s="188" customFormat="1" ht="23.25" customHeight="1" thickBot="1" x14ac:dyDescent="0.3">
      <c r="B53" s="257" t="s">
        <v>90</v>
      </c>
      <c r="C53" s="258"/>
      <c r="D53" s="258"/>
      <c r="E53" s="258"/>
      <c r="F53" s="258"/>
      <c r="G53" s="258"/>
      <c r="H53" s="258"/>
      <c r="I53" s="258"/>
      <c r="J53" s="259"/>
      <c r="K53" s="258"/>
      <c r="L53" s="258"/>
      <c r="M53" s="365"/>
      <c r="N53" s="258"/>
      <c r="O53" s="260"/>
      <c r="P53" s="260"/>
      <c r="Q53" s="260"/>
      <c r="R53" s="258"/>
      <c r="S53" s="258"/>
      <c r="T53" s="258"/>
      <c r="U53" s="261">
        <f t="shared" ref="U53:AJ53" si="55">SUM(U43:U52)</f>
        <v>0</v>
      </c>
      <c r="V53" s="261">
        <f t="shared" si="55"/>
        <v>0</v>
      </c>
      <c r="W53" s="261">
        <f t="shared" si="55"/>
        <v>0</v>
      </c>
      <c r="X53" s="261">
        <f t="shared" si="55"/>
        <v>0</v>
      </c>
      <c r="Y53" s="261">
        <f t="shared" si="55"/>
        <v>0</v>
      </c>
      <c r="Z53" s="261">
        <f t="shared" si="55"/>
        <v>0</v>
      </c>
      <c r="AA53" s="261">
        <f t="shared" si="55"/>
        <v>0</v>
      </c>
      <c r="AB53" s="261">
        <f t="shared" si="55"/>
        <v>0</v>
      </c>
      <c r="AC53" s="261">
        <f t="shared" si="55"/>
        <v>0</v>
      </c>
      <c r="AD53" s="261">
        <f t="shared" si="55"/>
        <v>0</v>
      </c>
      <c r="AE53" s="261">
        <f t="shared" si="55"/>
        <v>0</v>
      </c>
      <c r="AF53" s="261">
        <f t="shared" si="55"/>
        <v>0</v>
      </c>
      <c r="AG53" s="261">
        <f t="shared" si="55"/>
        <v>0</v>
      </c>
      <c r="AH53" s="261">
        <f t="shared" si="55"/>
        <v>0</v>
      </c>
      <c r="AI53" s="261">
        <f t="shared" si="55"/>
        <v>0</v>
      </c>
      <c r="AJ53" s="261">
        <f t="shared" si="55"/>
        <v>0</v>
      </c>
      <c r="AK53" s="262">
        <f>SUM(AK43:AK52)</f>
        <v>0</v>
      </c>
      <c r="AL53" s="820"/>
      <c r="AM53" s="820"/>
      <c r="AN53" s="820"/>
      <c r="AO53" s="820"/>
    </row>
    <row r="55" spans="2:47" ht="15.75" thickBot="1" x14ac:dyDescent="0.3"/>
    <row r="56" spans="2:47" s="208" customFormat="1" ht="33.75" hidden="1" customHeight="1" outlineLevel="1" x14ac:dyDescent="0.3">
      <c r="B56" s="186"/>
      <c r="C56" s="187"/>
      <c r="D56" s="187"/>
      <c r="E56" s="187"/>
      <c r="F56" s="178"/>
      <c r="G56" s="291" t="str">
        <f t="shared" ref="G56:G61" si="56">LEFT(F56,5)</f>
        <v/>
      </c>
      <c r="H56" s="291">
        <f t="shared" ref="H56:H61" si="57">(IF(G56="20101",20151,IF(G56="20102",20152,IF(G56="20103",20153,IF(G56="20201",20251,IF(G56="20202",20252,IF(G56="20203",20253,0)))))))</f>
        <v>0</v>
      </c>
      <c r="I56" s="171"/>
      <c r="J56" s="172"/>
      <c r="K56" s="175"/>
      <c r="L56" s="175"/>
      <c r="M56" s="364" t="s">
        <v>15</v>
      </c>
      <c r="N56" s="181">
        <f t="shared" ref="N56:N61" si="58">K56+365</f>
        <v>365</v>
      </c>
      <c r="O56" s="173">
        <f t="shared" ref="O56:O61" si="59">(IF(G56="20101",27%,IF(G56="20102",27%,IF(G56="20103",16.5%,0))))</f>
        <v>0</v>
      </c>
      <c r="P56" s="746"/>
      <c r="Q56" s="180">
        <v>5</v>
      </c>
      <c r="R56" s="352" t="str">
        <f t="shared" ref="R56:R61" si="60">(IF((S56="Higher"),T56,S56))</f>
        <v>Invalid Date</v>
      </c>
      <c r="S56" s="155" t="str">
        <f>(IF(AND(K56&gt;Years!$B$19,K56&lt;Years!$C$15),'Salary Schedule'!D$4,(IF(AND(K56&gt;Years!$B$16,K56&lt;Years!$D$15),'Salary Schedule'!E$4,(IF(AND(K56&gt;Years!$C$16,K56&lt;Years!$E$15),'Salary Schedule'!F$4,(IF(AND(K56&gt;Years!$D$16,K56&lt;Years!$F$15),'Salary Schedule'!G$4,(IF(AND(K56&gt;Years!$E$16,K56&lt;Years!$G$15),'Salary Schedule'!H$4,(IF(AND(K56&gt;Years!$F$16,K56&lt;Years!$H$15),'Salary Schedule'!I$4,(IF(AND(K56&gt;Years!$G$16,K56&lt;Years!$I$15),'Salary Schedule'!J$4,(IF(AND(K56&gt;Years!$H$16,K56&lt;Years!$J$15),'Salary Schedule'!N$4,"Higher"))))))))))))))))</f>
        <v>Higher</v>
      </c>
      <c r="T56" s="156" t="str">
        <f>(IF(AND(K56&gt;Years!$D$16,K56&lt;Years!$F$15),'Salary Schedule'!F$4,(IF(AND(K56&gt;Years!$E$16,K56&lt;Years!$G$15),'Salary Schedule'!G$4,(IF(AND(K56&gt;Years!$F$16,K56&lt;Years!$H$15),'Salary Schedule'!H$4,(IF(AND(K56&gt;Years!$G$16,K56&lt;Years!$I$15),'Salary Schedule'!I$4,"Invalid Date"))))))))</f>
        <v>Invalid Date</v>
      </c>
      <c r="U56" s="199">
        <f>'6. Staff Calculations'!Q62/(100%+($O$43/100%))</f>
        <v>2018</v>
      </c>
      <c r="V56" s="199">
        <f>'6. Staff Calculations'!R62/(100%+($O$43/100%))</f>
        <v>2019</v>
      </c>
      <c r="W56" s="199">
        <f>'6. Staff Calculations'!S62/(100%+($O$43/100%))</f>
        <v>2020</v>
      </c>
      <c r="X56" s="199">
        <f>'6. Staff Calculations'!T62/(100%+($O$43/100%))</f>
        <v>2021</v>
      </c>
      <c r="Y56" s="199">
        <f>'6. Staff Calculations'!U62/(100%+($O$43/100%))</f>
        <v>2022</v>
      </c>
      <c r="Z56" s="206">
        <f>'6. Staff Calculations'!V62/(100%+($O$43/100%))</f>
        <v>2023</v>
      </c>
      <c r="AA56" s="199"/>
      <c r="AB56" s="199"/>
      <c r="AC56" s="199">
        <f t="shared" ref="AC56:AH56" si="61">U56*$O$16</f>
        <v>0</v>
      </c>
      <c r="AD56" s="199">
        <f t="shared" si="61"/>
        <v>0</v>
      </c>
      <c r="AE56" s="199">
        <f t="shared" si="61"/>
        <v>0</v>
      </c>
      <c r="AF56" s="199">
        <f t="shared" si="61"/>
        <v>0</v>
      </c>
      <c r="AG56" s="199">
        <f t="shared" si="61"/>
        <v>0</v>
      </c>
      <c r="AH56" s="206">
        <f t="shared" si="61"/>
        <v>0</v>
      </c>
      <c r="AI56" s="199"/>
      <c r="AJ56" s="199"/>
      <c r="AK56" s="205">
        <f t="shared" ref="AK56:AK61" si="62">SUM(U56:AH56)</f>
        <v>12123</v>
      </c>
      <c r="AL56" s="819"/>
      <c r="AM56" s="139"/>
      <c r="AN56" s="818"/>
      <c r="AO56" s="12"/>
      <c r="AP56" s="12"/>
      <c r="AQ56" s="12"/>
      <c r="AR56" s="12"/>
      <c r="AS56" s="12"/>
      <c r="AT56" s="12"/>
      <c r="AU56" s="12"/>
    </row>
    <row r="57" spans="2:47" s="208" customFormat="1" ht="33.75" hidden="1" customHeight="1" outlineLevel="1" x14ac:dyDescent="0.3">
      <c r="B57" s="186"/>
      <c r="C57" s="187"/>
      <c r="D57" s="187"/>
      <c r="E57" s="187"/>
      <c r="F57" s="178"/>
      <c r="G57" s="291" t="str">
        <f t="shared" si="56"/>
        <v/>
      </c>
      <c r="H57" s="291">
        <f t="shared" si="57"/>
        <v>0</v>
      </c>
      <c r="I57" s="171"/>
      <c r="J57" s="172"/>
      <c r="K57" s="175"/>
      <c r="L57" s="175"/>
      <c r="M57" s="364" t="s">
        <v>15</v>
      </c>
      <c r="N57" s="181">
        <f t="shared" si="58"/>
        <v>365</v>
      </c>
      <c r="O57" s="173">
        <f t="shared" si="59"/>
        <v>0</v>
      </c>
      <c r="P57" s="746"/>
      <c r="Q57" s="180">
        <v>6</v>
      </c>
      <c r="R57" s="352" t="str">
        <f t="shared" si="60"/>
        <v>Invalid Date</v>
      </c>
      <c r="S57" s="155" t="str">
        <f>(IF(AND(K57&gt;Years!$B$19,K57&lt;Years!$C$15),'Salary Schedule'!D$4,(IF(AND(K57&gt;Years!$B$16,K57&lt;Years!$D$15),'Salary Schedule'!E$4,(IF(AND(K57&gt;Years!$C$16,K57&lt;Years!$E$15),'Salary Schedule'!F$4,(IF(AND(K57&gt;Years!$D$16,K57&lt;Years!$F$15),'Salary Schedule'!G$4,(IF(AND(K57&gt;Years!$E$16,K57&lt;Years!$G$15),'Salary Schedule'!H$4,(IF(AND(K57&gt;Years!$F$16,K57&lt;Years!$H$15),'Salary Schedule'!I$4,(IF(AND(K57&gt;Years!$G$16,K57&lt;Years!$I$15),'Salary Schedule'!J$4,(IF(AND(K57&gt;Years!$H$16,K57&lt;Years!$J$15),'Salary Schedule'!N$4,"Higher"))))))))))))))))</f>
        <v>Higher</v>
      </c>
      <c r="T57" s="156" t="str">
        <f>(IF(AND(K57&gt;Years!$D$16,K57&lt;Years!$F$15),'Salary Schedule'!F$4,(IF(AND(K57&gt;Years!$E$16,K57&lt;Years!$G$15),'Salary Schedule'!G$4,(IF(AND(K57&gt;Years!$F$16,K57&lt;Years!$H$15),'Salary Schedule'!H$4,(IF(AND(K57&gt;Years!$G$16,K57&lt;Years!$I$15),'Salary Schedule'!I$4,"Invalid Date"))))))))</f>
        <v>Invalid Date</v>
      </c>
      <c r="U57" s="199">
        <f>'6. Staff Calculations'!Q63/(100%+($O$43/100%))</f>
        <v>43101</v>
      </c>
      <c r="V57" s="199">
        <f>'6. Staff Calculations'!R63/(100%+($O$43/100%))</f>
        <v>43466</v>
      </c>
      <c r="W57" s="199">
        <f>'6. Staff Calculations'!S63/(100%+($O$43/100%))</f>
        <v>43831</v>
      </c>
      <c r="X57" s="199">
        <f>'6. Staff Calculations'!T63/(100%+($O$43/100%))</f>
        <v>44197</v>
      </c>
      <c r="Y57" s="199">
        <f>'6. Staff Calculations'!U63/(100%+($O$43/100%))</f>
        <v>44562</v>
      </c>
      <c r="Z57" s="206">
        <f>'6. Staff Calculations'!V63/(100%+($O$43/100%))</f>
        <v>44927</v>
      </c>
      <c r="AA57" s="199"/>
      <c r="AB57" s="199"/>
      <c r="AC57" s="199">
        <f t="shared" ref="AC57:AH57" si="63">U57*$O$17</f>
        <v>0</v>
      </c>
      <c r="AD57" s="199">
        <f t="shared" si="63"/>
        <v>0</v>
      </c>
      <c r="AE57" s="199">
        <f t="shared" si="63"/>
        <v>0</v>
      </c>
      <c r="AF57" s="199">
        <f t="shared" si="63"/>
        <v>0</v>
      </c>
      <c r="AG57" s="199">
        <f t="shared" si="63"/>
        <v>0</v>
      </c>
      <c r="AH57" s="206">
        <f t="shared" si="63"/>
        <v>0</v>
      </c>
      <c r="AI57" s="199"/>
      <c r="AJ57" s="199"/>
      <c r="AK57" s="205">
        <f t="shared" si="62"/>
        <v>264084</v>
      </c>
      <c r="AL57" s="818"/>
      <c r="AM57" s="139"/>
      <c r="AN57" s="818"/>
      <c r="AO57" s="12"/>
      <c r="AP57" s="12"/>
      <c r="AQ57" s="12"/>
      <c r="AR57" s="12"/>
      <c r="AS57" s="12"/>
      <c r="AT57" s="12"/>
      <c r="AU57" s="12"/>
    </row>
    <row r="58" spans="2:47" s="208" customFormat="1" ht="33.75" hidden="1" customHeight="1" outlineLevel="1" x14ac:dyDescent="0.3">
      <c r="B58" s="186"/>
      <c r="C58" s="187"/>
      <c r="D58" s="187"/>
      <c r="E58" s="187"/>
      <c r="F58" s="178"/>
      <c r="G58" s="291" t="str">
        <f t="shared" si="56"/>
        <v/>
      </c>
      <c r="H58" s="291">
        <f t="shared" si="57"/>
        <v>0</v>
      </c>
      <c r="I58" s="171"/>
      <c r="J58" s="172"/>
      <c r="K58" s="175"/>
      <c r="L58" s="175"/>
      <c r="M58" s="364" t="s">
        <v>15</v>
      </c>
      <c r="N58" s="181">
        <f t="shared" si="58"/>
        <v>365</v>
      </c>
      <c r="O58" s="173">
        <f t="shared" si="59"/>
        <v>0</v>
      </c>
      <c r="P58" s="746"/>
      <c r="Q58" s="180">
        <v>7</v>
      </c>
      <c r="R58" s="352" t="str">
        <f t="shared" si="60"/>
        <v>Invalid Date</v>
      </c>
      <c r="S58" s="155" t="str">
        <f>(IF(AND(K58&gt;Years!$B$19,K58&lt;Years!$C$15),'Salary Schedule'!D$4,(IF(AND(K58&gt;Years!$B$16,K58&lt;Years!$D$15),'Salary Schedule'!E$4,(IF(AND(K58&gt;Years!$C$16,K58&lt;Years!$E$15),'Salary Schedule'!F$4,(IF(AND(K58&gt;Years!$D$16,K58&lt;Years!$F$15),'Salary Schedule'!G$4,(IF(AND(K58&gt;Years!$E$16,K58&lt;Years!$G$15),'Salary Schedule'!H$4,(IF(AND(K58&gt;Years!$F$16,K58&lt;Years!$H$15),'Salary Schedule'!I$4,(IF(AND(K58&gt;Years!$G$16,K58&lt;Years!$I$15),'Salary Schedule'!J$4,(IF(AND(K58&gt;Years!$H$16,K58&lt;Years!$J$15),'Salary Schedule'!N$4,"Higher"))))))))))))))))</f>
        <v>Higher</v>
      </c>
      <c r="T58" s="156" t="str">
        <f>(IF(AND(K58&gt;Years!$D$16,K58&lt;Years!$F$15),'Salary Schedule'!F$4,(IF(AND(K58&gt;Years!$E$16,K58&lt;Years!$G$15),'Salary Schedule'!G$4,(IF(AND(K58&gt;Years!$F$16,K58&lt;Years!$H$15),'Salary Schedule'!H$4,(IF(AND(K58&gt;Years!$G$16,K58&lt;Years!$I$15),'Salary Schedule'!I$4,"Invalid Date"))))))))</f>
        <v>Invalid Date</v>
      </c>
      <c r="U58" s="199">
        <f>'6. Staff Calculations'!Q64/(100%+($O$43/100%))</f>
        <v>0</v>
      </c>
      <c r="V58" s="199">
        <f>'6. Staff Calculations'!R64/(100%+($O$43/100%))</f>
        <v>0</v>
      </c>
      <c r="W58" s="199">
        <f>'6. Staff Calculations'!S64/(100%+($O$43/100%))</f>
        <v>0</v>
      </c>
      <c r="X58" s="199">
        <f>'6. Staff Calculations'!T64/(100%+($O$43/100%))</f>
        <v>0</v>
      </c>
      <c r="Y58" s="199">
        <f>'6. Staff Calculations'!U64/(100%+($O$43/100%))</f>
        <v>0</v>
      </c>
      <c r="Z58" s="206">
        <f>'6. Staff Calculations'!V64/(100%+($O$43/100%))</f>
        <v>0</v>
      </c>
      <c r="AA58" s="199"/>
      <c r="AB58" s="199"/>
      <c r="AC58" s="199">
        <f t="shared" ref="AC58:AH58" si="64">U58*$O$18</f>
        <v>0</v>
      </c>
      <c r="AD58" s="199">
        <f t="shared" si="64"/>
        <v>0</v>
      </c>
      <c r="AE58" s="199">
        <f t="shared" si="64"/>
        <v>0</v>
      </c>
      <c r="AF58" s="199">
        <f t="shared" si="64"/>
        <v>0</v>
      </c>
      <c r="AG58" s="199">
        <f t="shared" si="64"/>
        <v>0</v>
      </c>
      <c r="AH58" s="206">
        <f t="shared" si="64"/>
        <v>0</v>
      </c>
      <c r="AI58" s="199"/>
      <c r="AJ58" s="199"/>
      <c r="AK58" s="205">
        <f t="shared" si="62"/>
        <v>0</v>
      </c>
      <c r="AL58" s="818"/>
      <c r="AM58" s="139"/>
      <c r="AN58" s="818"/>
      <c r="AO58" s="12"/>
      <c r="AP58" s="12"/>
      <c r="AQ58" s="12"/>
      <c r="AR58" s="12"/>
      <c r="AS58" s="12"/>
      <c r="AT58" s="12"/>
      <c r="AU58" s="12"/>
    </row>
    <row r="59" spans="2:47" s="208" customFormat="1" ht="33.75" hidden="1" customHeight="1" outlineLevel="1" x14ac:dyDescent="0.3">
      <c r="B59" s="186"/>
      <c r="C59" s="187"/>
      <c r="D59" s="187"/>
      <c r="E59" s="187"/>
      <c r="F59" s="178"/>
      <c r="G59" s="291" t="str">
        <f t="shared" si="56"/>
        <v/>
      </c>
      <c r="H59" s="291">
        <f t="shared" si="57"/>
        <v>0</v>
      </c>
      <c r="I59" s="171"/>
      <c r="J59" s="172"/>
      <c r="K59" s="175"/>
      <c r="L59" s="175"/>
      <c r="M59" s="364" t="s">
        <v>15</v>
      </c>
      <c r="N59" s="181">
        <f t="shared" si="58"/>
        <v>365</v>
      </c>
      <c r="O59" s="173">
        <f t="shared" si="59"/>
        <v>0</v>
      </c>
      <c r="P59" s="746"/>
      <c r="Q59" s="180">
        <v>8</v>
      </c>
      <c r="R59" s="352" t="str">
        <f t="shared" si="60"/>
        <v>Invalid Date</v>
      </c>
      <c r="S59" s="155" t="str">
        <f>(IF(AND(K59&gt;Years!$B$19,K59&lt;Years!$C$15),'Salary Schedule'!D$4,(IF(AND(K59&gt;Years!$B$16,K59&lt;Years!$D$15),'Salary Schedule'!E$4,(IF(AND(K59&gt;Years!$C$16,K59&lt;Years!$E$15),'Salary Schedule'!F$4,(IF(AND(K59&gt;Years!$D$16,K59&lt;Years!$F$15),'Salary Schedule'!G$4,(IF(AND(K59&gt;Years!$E$16,K59&lt;Years!$G$15),'Salary Schedule'!H$4,(IF(AND(K59&gt;Years!$F$16,K59&lt;Years!$H$15),'Salary Schedule'!I$4,(IF(AND(K59&gt;Years!$G$16,K59&lt;Years!$I$15),'Salary Schedule'!J$4,(IF(AND(K59&gt;Years!$H$16,K59&lt;Years!$J$15),'Salary Schedule'!N$4,"Higher"))))))))))))))))</f>
        <v>Higher</v>
      </c>
      <c r="T59" s="156" t="str">
        <f>(IF(AND(K59&gt;Years!$D$16,K59&lt;Years!$F$15),'Salary Schedule'!F$4,(IF(AND(K59&gt;Years!$E$16,K59&lt;Years!$G$15),'Salary Schedule'!G$4,(IF(AND(K59&gt;Years!$F$16,K59&lt;Years!$H$15),'Salary Schedule'!H$4,(IF(AND(K59&gt;Years!$G$16,K59&lt;Years!$I$15),'Salary Schedule'!I$4,"Invalid Date"))))))))</f>
        <v>Invalid Date</v>
      </c>
      <c r="U59" s="199">
        <f>'6. Staff Calculations'!Q65/(100%+($O$43/100%))</f>
        <v>0</v>
      </c>
      <c r="V59" s="199">
        <f>'6. Staff Calculations'!R65/(100%+($O$43/100%))</f>
        <v>0</v>
      </c>
      <c r="W59" s="199">
        <f>'6. Staff Calculations'!S65/(100%+($O$43/100%))</f>
        <v>0</v>
      </c>
      <c r="X59" s="199">
        <f>'6. Staff Calculations'!T65/(100%+($O$43/100%))</f>
        <v>0</v>
      </c>
      <c r="Y59" s="199">
        <f>'6. Staff Calculations'!U65/(100%+($O$43/100%))</f>
        <v>0</v>
      </c>
      <c r="Z59" s="206">
        <f>'6. Staff Calculations'!V65/(100%+($O$43/100%))</f>
        <v>0</v>
      </c>
      <c r="AA59" s="199"/>
      <c r="AB59" s="199"/>
      <c r="AC59" s="199">
        <f t="shared" ref="AC59:AH59" si="65">U59*$O$19</f>
        <v>0</v>
      </c>
      <c r="AD59" s="199">
        <f t="shared" si="65"/>
        <v>0</v>
      </c>
      <c r="AE59" s="199">
        <f t="shared" si="65"/>
        <v>0</v>
      </c>
      <c r="AF59" s="199">
        <f t="shared" si="65"/>
        <v>0</v>
      </c>
      <c r="AG59" s="199">
        <f t="shared" si="65"/>
        <v>0</v>
      </c>
      <c r="AH59" s="206">
        <f t="shared" si="65"/>
        <v>0</v>
      </c>
      <c r="AI59" s="199"/>
      <c r="AJ59" s="199"/>
      <c r="AK59" s="205">
        <f t="shared" si="62"/>
        <v>0</v>
      </c>
      <c r="AL59" s="818"/>
      <c r="AM59" s="139"/>
      <c r="AN59" s="818"/>
      <c r="AO59" s="12"/>
      <c r="AP59" s="12"/>
      <c r="AQ59" s="12"/>
      <c r="AR59" s="12"/>
      <c r="AS59" s="12"/>
      <c r="AT59" s="12"/>
      <c r="AU59" s="12"/>
    </row>
    <row r="60" spans="2:47" s="208" customFormat="1" ht="33.75" hidden="1" customHeight="1" outlineLevel="1" x14ac:dyDescent="0.3">
      <c r="B60" s="186"/>
      <c r="C60" s="187"/>
      <c r="D60" s="187"/>
      <c r="E60" s="187"/>
      <c r="F60" s="178"/>
      <c r="G60" s="291" t="str">
        <f t="shared" si="56"/>
        <v/>
      </c>
      <c r="H60" s="291">
        <f t="shared" si="57"/>
        <v>0</v>
      </c>
      <c r="I60" s="171"/>
      <c r="J60" s="172"/>
      <c r="K60" s="175"/>
      <c r="L60" s="175"/>
      <c r="M60" s="364" t="s">
        <v>15</v>
      </c>
      <c r="N60" s="181">
        <f t="shared" si="58"/>
        <v>365</v>
      </c>
      <c r="O60" s="173">
        <f t="shared" si="59"/>
        <v>0</v>
      </c>
      <c r="P60" s="746"/>
      <c r="Q60" s="180">
        <v>9</v>
      </c>
      <c r="R60" s="352" t="str">
        <f t="shared" si="60"/>
        <v>Invalid Date</v>
      </c>
      <c r="S60" s="155" t="str">
        <f>(IF(AND(K60&gt;Years!$B$19,K60&lt;Years!$C$15),'Salary Schedule'!D$4,(IF(AND(K60&gt;Years!$B$16,K60&lt;Years!$D$15),'Salary Schedule'!E$4,(IF(AND(K60&gt;Years!$C$16,K60&lt;Years!$E$15),'Salary Schedule'!F$4,(IF(AND(K60&gt;Years!$D$16,K60&lt;Years!$F$15),'Salary Schedule'!G$4,(IF(AND(K60&gt;Years!$E$16,K60&lt;Years!$G$15),'Salary Schedule'!H$4,(IF(AND(K60&gt;Years!$F$16,K60&lt;Years!$H$15),'Salary Schedule'!I$4,(IF(AND(K60&gt;Years!$G$16,K60&lt;Years!$I$15),'Salary Schedule'!J$4,(IF(AND(K60&gt;Years!$H$16,K60&lt;Years!$J$15),'Salary Schedule'!N$4,"Higher"))))))))))))))))</f>
        <v>Higher</v>
      </c>
      <c r="T60" s="156" t="str">
        <f>(IF(AND(K60&gt;Years!$D$16,K60&lt;Years!$F$15),'Salary Schedule'!F$4,(IF(AND(K60&gt;Years!$E$16,K60&lt;Years!$G$15),'Salary Schedule'!G$4,(IF(AND(K60&gt;Years!$F$16,K60&lt;Years!$H$15),'Salary Schedule'!H$4,(IF(AND(K60&gt;Years!$G$16,K60&lt;Years!$I$15),'Salary Schedule'!I$4,"Invalid Date"))))))))</f>
        <v>Invalid Date</v>
      </c>
      <c r="U60" s="199">
        <f>'6. Staff Calculations'!Q66/(100%+($O$43/100%))</f>
        <v>0</v>
      </c>
      <c r="V60" s="199">
        <f>'6. Staff Calculations'!R66/(100%+($O$43/100%))</f>
        <v>0</v>
      </c>
      <c r="W60" s="199">
        <f>'6. Staff Calculations'!S66/(100%+($O$43/100%))</f>
        <v>0</v>
      </c>
      <c r="X60" s="199">
        <f>'6. Staff Calculations'!T66/(100%+($O$43/100%))</f>
        <v>0</v>
      </c>
      <c r="Y60" s="199">
        <f>'6. Staff Calculations'!U66/(100%+($O$43/100%))</f>
        <v>0</v>
      </c>
      <c r="Z60" s="206">
        <f>'6. Staff Calculations'!V66/(100%+($O$43/100%))</f>
        <v>0</v>
      </c>
      <c r="AA60" s="199"/>
      <c r="AB60" s="199"/>
      <c r="AC60" s="199">
        <f t="shared" ref="AC60:AH60" si="66">U60*$O$20</f>
        <v>0</v>
      </c>
      <c r="AD60" s="199">
        <f t="shared" si="66"/>
        <v>0</v>
      </c>
      <c r="AE60" s="199">
        <f t="shared" si="66"/>
        <v>0</v>
      </c>
      <c r="AF60" s="199">
        <f t="shared" si="66"/>
        <v>0</v>
      </c>
      <c r="AG60" s="199">
        <f t="shared" si="66"/>
        <v>0</v>
      </c>
      <c r="AH60" s="206">
        <f t="shared" si="66"/>
        <v>0</v>
      </c>
      <c r="AI60" s="199"/>
      <c r="AJ60" s="199"/>
      <c r="AK60" s="205">
        <f t="shared" si="62"/>
        <v>0</v>
      </c>
      <c r="AL60" s="818"/>
      <c r="AM60" s="139"/>
      <c r="AN60" s="818"/>
      <c r="AO60" s="12"/>
      <c r="AP60" s="12"/>
      <c r="AQ60" s="12"/>
      <c r="AR60" s="12"/>
      <c r="AS60" s="12"/>
      <c r="AT60" s="12"/>
      <c r="AU60" s="12"/>
    </row>
    <row r="61" spans="2:47" s="208" customFormat="1" ht="33.75" hidden="1" customHeight="1" outlineLevel="1" x14ac:dyDescent="0.3">
      <c r="B61" s="186"/>
      <c r="C61" s="187"/>
      <c r="D61" s="187"/>
      <c r="E61" s="187"/>
      <c r="F61" s="178"/>
      <c r="G61" s="291" t="str">
        <f t="shared" si="56"/>
        <v/>
      </c>
      <c r="H61" s="291">
        <f t="shared" si="57"/>
        <v>0</v>
      </c>
      <c r="I61" s="171"/>
      <c r="J61" s="172"/>
      <c r="K61" s="175"/>
      <c r="L61" s="175"/>
      <c r="M61" s="364" t="s">
        <v>15</v>
      </c>
      <c r="N61" s="181">
        <f t="shared" si="58"/>
        <v>365</v>
      </c>
      <c r="O61" s="173">
        <f t="shared" si="59"/>
        <v>0</v>
      </c>
      <c r="P61" s="746"/>
      <c r="Q61" s="180">
        <v>10</v>
      </c>
      <c r="R61" s="353" t="str">
        <f t="shared" si="60"/>
        <v>Invalid Date</v>
      </c>
      <c r="S61" s="155" t="str">
        <f>(IF(AND(K61&gt;Years!$B$19,K61&lt;Years!$C$15),'Salary Schedule'!D$4,(IF(AND(K61&gt;Years!$B$16,K61&lt;Years!$D$15),'Salary Schedule'!E$4,(IF(AND(K61&gt;Years!$C$16,K61&lt;Years!$E$15),'Salary Schedule'!F$4,(IF(AND(K61&gt;Years!$D$16,K61&lt;Years!$F$15),'Salary Schedule'!G$4,(IF(AND(K61&gt;Years!$E$16,K61&lt;Years!$G$15),'Salary Schedule'!H$4,(IF(AND(K61&gt;Years!$F$16,K61&lt;Years!$H$15),'Salary Schedule'!I$4,(IF(AND(K61&gt;Years!$G$16,K61&lt;Years!$I$15),'Salary Schedule'!J$4,(IF(AND(K61&gt;Years!$H$16,K61&lt;Years!$J$15),'Salary Schedule'!N$4,"Higher"))))))))))))))))</f>
        <v>Higher</v>
      </c>
      <c r="T61" s="156" t="str">
        <f>(IF(AND(K61&gt;Years!$D$16,K61&lt;Years!$F$15),'Salary Schedule'!F$4,(IF(AND(K61&gt;Years!$E$16,K61&lt;Years!$G$15),'Salary Schedule'!G$4,(IF(AND(K61&gt;Years!$F$16,K61&lt;Years!$H$15),'Salary Schedule'!H$4,(IF(AND(K61&gt;Years!$G$16,K61&lt;Years!$I$15),'Salary Schedule'!I$4,"Invalid Date"))))))))</f>
        <v>Invalid Date</v>
      </c>
      <c r="U61" s="199">
        <f>'6. Staff Calculations'!Q67/(100%+($O$43/100%))</f>
        <v>0</v>
      </c>
      <c r="V61" s="199">
        <f>'6. Staff Calculations'!R67/(100%+($O$43/100%))</f>
        <v>0</v>
      </c>
      <c r="W61" s="199">
        <f>'6. Staff Calculations'!S67/(100%+($O$43/100%))</f>
        <v>0</v>
      </c>
      <c r="X61" s="199">
        <f>'6. Staff Calculations'!T67/(100%+($O$43/100%))</f>
        <v>0</v>
      </c>
      <c r="Y61" s="199">
        <f>'6. Staff Calculations'!U67/(100%+($O$43/100%))</f>
        <v>0</v>
      </c>
      <c r="Z61" s="206">
        <f>'6. Staff Calculations'!V67/(100%+($O$43/100%))</f>
        <v>0</v>
      </c>
      <c r="AA61" s="199"/>
      <c r="AB61" s="199"/>
      <c r="AC61" s="199">
        <f t="shared" ref="AC61:AH61" si="67">U61*$O$21</f>
        <v>0</v>
      </c>
      <c r="AD61" s="199">
        <f t="shared" si="67"/>
        <v>0</v>
      </c>
      <c r="AE61" s="199">
        <f t="shared" si="67"/>
        <v>0</v>
      </c>
      <c r="AF61" s="199">
        <f t="shared" si="67"/>
        <v>0</v>
      </c>
      <c r="AG61" s="199">
        <f t="shared" si="67"/>
        <v>0</v>
      </c>
      <c r="AH61" s="206">
        <f t="shared" si="67"/>
        <v>0</v>
      </c>
      <c r="AI61" s="199"/>
      <c r="AJ61" s="199"/>
      <c r="AK61" s="205">
        <f t="shared" si="62"/>
        <v>0</v>
      </c>
      <c r="AL61" s="818"/>
      <c r="AM61" s="139"/>
      <c r="AN61" s="818"/>
      <c r="AO61" s="12"/>
      <c r="AP61" s="12"/>
      <c r="AQ61" s="12"/>
      <c r="AR61" s="12"/>
      <c r="AS61" s="12"/>
      <c r="AT61" s="12"/>
      <c r="AU61" s="12"/>
    </row>
    <row r="62" spans="2:47" s="188" customFormat="1" ht="23.25" customHeight="1" collapsed="1" thickBot="1" x14ac:dyDescent="0.3">
      <c r="B62" s="826" t="s">
        <v>713</v>
      </c>
      <c r="C62" s="827"/>
      <c r="D62" s="827"/>
      <c r="E62" s="827"/>
      <c r="F62" s="827"/>
      <c r="G62" s="827"/>
      <c r="H62" s="827"/>
      <c r="I62" s="827"/>
      <c r="J62" s="828"/>
      <c r="K62" s="827"/>
      <c r="L62" s="827"/>
      <c r="M62" s="827"/>
      <c r="N62" s="827"/>
      <c r="O62" s="829"/>
      <c r="P62" s="829"/>
      <c r="Q62" s="829"/>
      <c r="R62" s="827"/>
      <c r="S62" s="827"/>
      <c r="T62" s="827"/>
      <c r="U62" s="830">
        <f t="shared" ref="U62:AK62" si="68">U22+U53+U34</f>
        <v>0</v>
      </c>
      <c r="V62" s="830">
        <f t="shared" si="68"/>
        <v>0</v>
      </c>
      <c r="W62" s="830">
        <f t="shared" si="68"/>
        <v>0</v>
      </c>
      <c r="X62" s="830">
        <f t="shared" si="68"/>
        <v>0</v>
      </c>
      <c r="Y62" s="830">
        <f t="shared" si="68"/>
        <v>0</v>
      </c>
      <c r="Z62" s="830">
        <f t="shared" si="68"/>
        <v>0</v>
      </c>
      <c r="AA62" s="830">
        <f t="shared" si="68"/>
        <v>0</v>
      </c>
      <c r="AB62" s="830">
        <f t="shared" si="68"/>
        <v>0</v>
      </c>
      <c r="AC62" s="830">
        <f t="shared" si="68"/>
        <v>0</v>
      </c>
      <c r="AD62" s="830">
        <f t="shared" si="68"/>
        <v>0</v>
      </c>
      <c r="AE62" s="830">
        <f t="shared" si="68"/>
        <v>0</v>
      </c>
      <c r="AF62" s="830">
        <f t="shared" si="68"/>
        <v>0</v>
      </c>
      <c r="AG62" s="830">
        <f t="shared" si="68"/>
        <v>0</v>
      </c>
      <c r="AH62" s="830">
        <f t="shared" si="68"/>
        <v>0</v>
      </c>
      <c r="AI62" s="830">
        <f t="shared" si="68"/>
        <v>0</v>
      </c>
      <c r="AJ62" s="830">
        <f t="shared" si="68"/>
        <v>0</v>
      </c>
      <c r="AK62" s="831">
        <f t="shared" si="68"/>
        <v>0</v>
      </c>
      <c r="AL62" s="820"/>
      <c r="AM62" s="820"/>
      <c r="AN62" s="820"/>
      <c r="AO62" s="820"/>
    </row>
    <row r="63" spans="2:47" s="208" customFormat="1" x14ac:dyDescent="0.25">
      <c r="J63" s="9"/>
      <c r="M63" s="358"/>
      <c r="N63" s="209"/>
      <c r="O63" s="219"/>
      <c r="P63" s="219"/>
      <c r="Q63" s="219"/>
      <c r="R63" s="209"/>
      <c r="S63" s="209"/>
      <c r="T63" s="209"/>
      <c r="U63" s="209"/>
      <c r="V63" s="209"/>
      <c r="W63" s="209"/>
      <c r="X63" s="209"/>
      <c r="Y63" s="209"/>
      <c r="Z63" s="209"/>
      <c r="AA63" s="209"/>
      <c r="AB63" s="209"/>
      <c r="AC63" s="209"/>
      <c r="AD63" s="209"/>
      <c r="AE63" s="209"/>
      <c r="AF63" s="209"/>
      <c r="AG63" s="209"/>
      <c r="AH63" s="209"/>
      <c r="AI63" s="209"/>
      <c r="AJ63" s="209"/>
      <c r="AK63" s="209"/>
      <c r="AL63" s="821"/>
      <c r="AM63" s="821"/>
      <c r="AN63" s="821"/>
      <c r="AO63" s="821"/>
    </row>
    <row r="64" spans="2:47" s="208" customFormat="1" x14ac:dyDescent="0.25">
      <c r="J64" s="9"/>
      <c r="M64" s="358"/>
      <c r="N64" s="209"/>
      <c r="O64" s="219"/>
      <c r="P64" s="219"/>
      <c r="Q64" s="219"/>
      <c r="R64" s="209"/>
      <c r="S64" s="209"/>
      <c r="T64" s="209"/>
      <c r="U64" s="209"/>
      <c r="V64" s="209"/>
      <c r="W64" s="209"/>
      <c r="X64" s="209"/>
      <c r="Y64" s="209"/>
      <c r="Z64" s="209"/>
      <c r="AA64" s="209"/>
      <c r="AB64" s="209"/>
      <c r="AC64" s="209"/>
      <c r="AD64" s="209"/>
      <c r="AE64" s="209"/>
      <c r="AF64" s="209"/>
      <c r="AG64" s="209"/>
      <c r="AH64" s="209"/>
      <c r="AI64" s="209"/>
      <c r="AJ64" s="209"/>
      <c r="AK64" s="209"/>
      <c r="AL64" s="821"/>
      <c r="AM64" s="821"/>
      <c r="AN64" s="821"/>
      <c r="AO64" s="821"/>
    </row>
  </sheetData>
  <sheetProtection algorithmName="SHA-512" hashValue="RCn1lc9FKJVPiK8CR6u6UwakS7nJhneIcqopyQOuR6cyII+wf5F0Qi6fbwalkdq1RAfuAqxnfLhPjPu2YLXECQ==" saltValue="d+rbbdW9bPi9xHSZL6AJaw==" spinCount="100000" sheet="1" autoFilter="0"/>
  <mergeCells count="28">
    <mergeCell ref="U10:AB10"/>
    <mergeCell ref="AC10:AJ10"/>
    <mergeCell ref="C16:D16"/>
    <mergeCell ref="C17:D17"/>
    <mergeCell ref="C11:D11"/>
    <mergeCell ref="C12:D12"/>
    <mergeCell ref="C13:D13"/>
    <mergeCell ref="C14:D14"/>
    <mergeCell ref="C15:D15"/>
    <mergeCell ref="C18:D18"/>
    <mergeCell ref="C19:D19"/>
    <mergeCell ref="C20:D20"/>
    <mergeCell ref="C21:D21"/>
    <mergeCell ref="B4:C4"/>
    <mergeCell ref="D8:I9"/>
    <mergeCell ref="F4:J4"/>
    <mergeCell ref="I32:J32"/>
    <mergeCell ref="I33:J33"/>
    <mergeCell ref="AC26:AJ26"/>
    <mergeCell ref="U26:AB26"/>
    <mergeCell ref="AC41:AJ41"/>
    <mergeCell ref="U41:AB41"/>
    <mergeCell ref="I27:J27"/>
    <mergeCell ref="I28:J28"/>
    <mergeCell ref="I29:J29"/>
    <mergeCell ref="I30:J30"/>
    <mergeCell ref="I31:J31"/>
    <mergeCell ref="B41:O41"/>
  </mergeCells>
  <dataValidations xWindow="833" yWindow="607" count="11">
    <dataValidation allowBlank="1" showInputMessage="1" showErrorMessage="1" promptTitle="FTE" prompt="Full Time Equivalent Fraction" sqref="J56:J61"/>
    <dataValidation type="list" allowBlank="1" showInputMessage="1" showErrorMessage="1" sqref="M12:M21 M43:M52 M56:M61 M28:M33">
      <formula1>Incremental</formula1>
    </dataValidation>
    <dataValidation type="list" allowBlank="1" showInputMessage="1" showErrorMessage="1" sqref="E12:E21">
      <formula1>SalaryScale</formula1>
    </dataValidation>
    <dataValidation type="list" allowBlank="1" showInputMessage="1" showErrorMessage="1" promptTitle="Account code" sqref="F28:F33 F43:F52 F56:F61 F12:F21">
      <formula1>ACCOUNT</formula1>
    </dataValidation>
    <dataValidation allowBlank="1" showInputMessage="1" showErrorMessage="1" prompt="Dates must be within approved budget dates" sqref="K56:L61 K28:L33"/>
    <dataValidation allowBlank="1" showInputMessage="1" showErrorMessage="1" promptTitle="Account code" sqref="G12:H21 G28:H33 G56:H61 G43:H52"/>
    <dataValidation type="list" allowBlank="1" showInputMessage="1" showErrorMessage="1" promptTitle="Employment Type" prompt="This determines the % on-costs applicable.  For ongoing positions, please select &quot;Fixed Contract &gt; 2 years&quot;._x000a_For ARC ONLY select 30%" sqref="I28:I33 I56:I61">
      <formula1>OnCosts</formula1>
    </dataValidation>
    <dataValidation type="list" allowBlank="1" showErrorMessage="1" promptTitle="Employment Type" prompt="This determines the % on-costs applicable.  For ongoing positions, please select &quot;Fixed Contract &gt; 2 years&quot;._x000a_For ARC ONLY select 30%" sqref="I12:I21 I43:I52">
      <formula1>OnCosts</formula1>
    </dataValidation>
    <dataValidation allowBlank="1" prompt="Dates must be within approved budget dates" sqref="K43:L52"/>
    <dataValidation allowBlank="1" showErrorMessage="1" promptTitle="FTE" prompt="Full Time Equivalent Fraction" sqref="J12:J21 J43:J52"/>
    <dataValidation allowBlank="1" showErrorMessage="1" prompt="Dates must be within approved budget dates" sqref="K12:L21"/>
  </dataValidations>
  <pageMargins left="0.7" right="0.7" top="0.75" bottom="0.75" header="0.3" footer="0.3"/>
  <pageSetup paperSize="9" scale="28"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238"/>
  <sheetViews>
    <sheetView showGridLines="0" zoomScale="80" zoomScaleNormal="80" workbookViewId="0">
      <pane ySplit="8" topLeftCell="A12" activePane="bottomLeft" state="frozen"/>
      <selection activeCell="AK43" sqref="AK43"/>
      <selection pane="bottomLeft" activeCell="I70" sqref="I70"/>
    </sheetView>
  </sheetViews>
  <sheetFormatPr defaultRowHeight="15" outlineLevelRow="1" x14ac:dyDescent="0.25"/>
  <cols>
    <col min="1" max="1" width="3.42578125" style="209" customWidth="1"/>
    <col min="2" max="2" width="9.5703125" style="851" customWidth="1"/>
    <col min="3" max="3" width="49.28515625" style="209" customWidth="1"/>
    <col min="4" max="4" width="21.85546875" style="209" customWidth="1"/>
    <col min="5" max="12" width="15.7109375" style="209" customWidth="1"/>
    <col min="13" max="13" width="15.85546875" style="209" customWidth="1"/>
    <col min="14" max="14" width="8.5703125" style="209" customWidth="1"/>
    <col min="15" max="15" width="9.85546875" style="851" customWidth="1"/>
    <col min="16" max="16" width="49.28515625" style="209" customWidth="1"/>
    <col min="17" max="17" width="17" style="209" customWidth="1"/>
    <col min="18" max="25" width="19.5703125" style="209" customWidth="1"/>
    <col min="26" max="26" width="21.85546875" style="209" customWidth="1"/>
    <col min="27" max="16384" width="9.140625" style="209"/>
  </cols>
  <sheetData>
    <row r="1" spans="3:26" ht="15.75" thickBot="1" x14ac:dyDescent="0.3"/>
    <row r="2" spans="3:26" ht="15.75" customHeight="1" x14ac:dyDescent="0.25">
      <c r="D2" s="690" t="s">
        <v>191</v>
      </c>
    </row>
    <row r="3" spans="3:26" ht="15.75" thickBot="1" x14ac:dyDescent="0.3">
      <c r="D3" s="749" t="s">
        <v>192</v>
      </c>
    </row>
    <row r="5" spans="3:26" ht="30" customHeight="1" x14ac:dyDescent="0.25">
      <c r="C5" s="750" t="s">
        <v>880</v>
      </c>
      <c r="D5" s="747"/>
      <c r="E5" s="602">
        <v>2018</v>
      </c>
      <c r="F5" s="602">
        <v>2019</v>
      </c>
      <c r="G5" s="602">
        <v>2020</v>
      </c>
      <c r="H5" s="602">
        <v>2021</v>
      </c>
      <c r="I5" s="602">
        <v>2022</v>
      </c>
      <c r="J5" s="602">
        <v>2023</v>
      </c>
      <c r="K5" s="602">
        <v>2024</v>
      </c>
      <c r="L5" s="602">
        <v>2025</v>
      </c>
      <c r="P5" s="750" t="s">
        <v>881</v>
      </c>
      <c r="R5" s="602">
        <v>2018</v>
      </c>
      <c r="S5" s="602">
        <v>2019</v>
      </c>
      <c r="T5" s="602">
        <v>2020</v>
      </c>
      <c r="U5" s="602">
        <v>2021</v>
      </c>
      <c r="V5" s="602">
        <v>2022</v>
      </c>
      <c r="W5" s="602">
        <v>2023</v>
      </c>
      <c r="X5" s="602">
        <v>2024</v>
      </c>
      <c r="Y5" s="602">
        <v>2025</v>
      </c>
    </row>
    <row r="6" spans="3:26" ht="11.25" customHeight="1" x14ac:dyDescent="0.25">
      <c r="C6" s="597"/>
      <c r="D6" s="597"/>
      <c r="E6" s="597"/>
      <c r="F6" s="597"/>
      <c r="G6" s="597"/>
      <c r="H6" s="597"/>
      <c r="I6" s="597"/>
      <c r="J6" s="597"/>
      <c r="K6" s="696"/>
      <c r="L6" s="696"/>
    </row>
    <row r="7" spans="3:26" ht="28.5" customHeight="1" x14ac:dyDescent="0.25">
      <c r="C7" s="606" t="s">
        <v>713</v>
      </c>
      <c r="D7" s="597"/>
      <c r="E7" s="452">
        <f t="shared" ref="E7:L7" si="0">E32+E42+E66+E76+E99+E109+E132+E142+E165+E175+E198+E208</f>
        <v>0</v>
      </c>
      <c r="F7" s="452">
        <f t="shared" si="0"/>
        <v>0</v>
      </c>
      <c r="G7" s="452">
        <f t="shared" si="0"/>
        <v>0</v>
      </c>
      <c r="H7" s="452">
        <f t="shared" si="0"/>
        <v>0</v>
      </c>
      <c r="I7" s="452">
        <f t="shared" si="0"/>
        <v>0</v>
      </c>
      <c r="J7" s="452">
        <f t="shared" si="0"/>
        <v>0</v>
      </c>
      <c r="K7" s="452">
        <f t="shared" si="0"/>
        <v>0</v>
      </c>
      <c r="L7" s="452">
        <f t="shared" si="0"/>
        <v>0</v>
      </c>
      <c r="M7" s="607">
        <f>SUM(E7:L7)</f>
        <v>0</v>
      </c>
      <c r="R7" s="452">
        <f t="shared" ref="R7:W7" si="1">R32+R42+R66+R76+R99+R109+R132+R142+R165+R175+R198+R208</f>
        <v>0</v>
      </c>
      <c r="S7" s="452">
        <f t="shared" si="1"/>
        <v>0</v>
      </c>
      <c r="T7" s="452">
        <f t="shared" si="1"/>
        <v>0</v>
      </c>
      <c r="U7" s="452">
        <f t="shared" si="1"/>
        <v>0</v>
      </c>
      <c r="V7" s="452">
        <f t="shared" si="1"/>
        <v>0</v>
      </c>
      <c r="W7" s="452">
        <f t="shared" si="1"/>
        <v>0</v>
      </c>
      <c r="X7" s="452">
        <f t="shared" ref="X7:Y7" si="2">X32+X42+X66+X76+X99+X109+X132+X142+X165+X175+X198+X208</f>
        <v>0</v>
      </c>
      <c r="Y7" s="452">
        <f t="shared" si="2"/>
        <v>0</v>
      </c>
      <c r="Z7" s="607">
        <f>SUM(R7:Y7)</f>
        <v>0</v>
      </c>
    </row>
    <row r="8" spans="3:26" ht="19.5" customHeight="1" x14ac:dyDescent="0.25">
      <c r="C8" s="606"/>
      <c r="D8" s="606"/>
      <c r="E8" s="606"/>
      <c r="F8" s="606"/>
      <c r="G8" s="606"/>
      <c r="H8" s="606"/>
      <c r="I8" s="606"/>
      <c r="J8" s="606"/>
      <c r="K8" s="606"/>
      <c r="L8" s="606"/>
      <c r="M8" s="606"/>
      <c r="N8" s="606"/>
      <c r="O8" s="606"/>
      <c r="P8" s="606"/>
      <c r="Q8" s="606"/>
      <c r="R8" s="606"/>
      <c r="S8" s="606"/>
      <c r="T8" s="606"/>
      <c r="U8" s="606"/>
      <c r="V8" s="606"/>
      <c r="W8" s="606"/>
      <c r="X8" s="606"/>
      <c r="Y8" s="606"/>
    </row>
    <row r="9" spans="3:26" ht="11.25" customHeight="1" x14ac:dyDescent="0.25">
      <c r="C9" s="597"/>
      <c r="D9" s="597"/>
      <c r="E9" s="597"/>
      <c r="F9" s="597"/>
      <c r="G9" s="597"/>
      <c r="H9" s="597"/>
      <c r="I9" s="597"/>
      <c r="J9" s="597"/>
      <c r="K9" s="696"/>
      <c r="L9" s="696"/>
    </row>
    <row r="10" spans="3:26" ht="24.75" customHeight="1" x14ac:dyDescent="0.25">
      <c r="C10" s="606"/>
      <c r="D10" s="679"/>
      <c r="E10" s="679"/>
      <c r="F10" s="679"/>
      <c r="G10" s="679"/>
      <c r="H10" s="679"/>
      <c r="I10" s="679"/>
      <c r="J10" s="679"/>
      <c r="K10" s="696"/>
      <c r="L10" s="696"/>
      <c r="P10" s="606"/>
    </row>
    <row r="11" spans="3:26" ht="24.75" customHeight="1" x14ac:dyDescent="0.25">
      <c r="C11" s="606" t="s">
        <v>793</v>
      </c>
      <c r="D11" s="597"/>
      <c r="E11" s="597"/>
      <c r="F11" s="597"/>
      <c r="G11" s="597"/>
      <c r="H11" s="597"/>
      <c r="I11" s="597"/>
      <c r="J11" s="597"/>
      <c r="K11" s="696"/>
      <c r="L11" s="696"/>
      <c r="P11" s="606" t="s">
        <v>793</v>
      </c>
    </row>
    <row r="12" spans="3:26" ht="11.25" customHeight="1" x14ac:dyDescent="0.25">
      <c r="C12" s="597"/>
      <c r="D12" s="597"/>
      <c r="E12" s="597"/>
      <c r="F12" s="597"/>
      <c r="G12" s="597"/>
      <c r="H12" s="597"/>
      <c r="I12" s="597"/>
      <c r="J12" s="597"/>
      <c r="K12" s="696"/>
      <c r="L12" s="696"/>
    </row>
    <row r="13" spans="3:26" ht="11.25" customHeight="1" x14ac:dyDescent="0.25">
      <c r="C13" s="597"/>
      <c r="D13" s="597"/>
      <c r="E13" s="597"/>
      <c r="F13" s="597"/>
      <c r="G13" s="597"/>
      <c r="H13" s="597"/>
      <c r="I13" s="597"/>
      <c r="J13" s="597"/>
      <c r="K13" s="696"/>
      <c r="L13" s="696"/>
    </row>
    <row r="14" spans="3:26" ht="25.5" x14ac:dyDescent="0.25">
      <c r="C14" s="603" t="s">
        <v>790</v>
      </c>
      <c r="D14" s="604" t="s">
        <v>792</v>
      </c>
      <c r="P14" s="603" t="s">
        <v>790</v>
      </c>
      <c r="Q14" s="604"/>
    </row>
    <row r="15" spans="3:26" ht="11.25" customHeight="1" x14ac:dyDescent="0.25">
      <c r="C15" s="450"/>
      <c r="P15" s="450"/>
    </row>
    <row r="16" spans="3:26" ht="10.5" customHeight="1" thickBot="1" x14ac:dyDescent="0.3"/>
    <row r="17" spans="1:25" ht="27.75" customHeight="1" thickBot="1" x14ac:dyDescent="0.3">
      <c r="C17" s="451" t="s">
        <v>33</v>
      </c>
      <c r="E17" s="602"/>
      <c r="F17" s="602"/>
      <c r="G17" s="602"/>
      <c r="H17" s="602"/>
      <c r="I17" s="602"/>
      <c r="J17" s="602"/>
      <c r="K17" s="602"/>
      <c r="L17" s="602"/>
      <c r="P17" s="451" t="s">
        <v>18</v>
      </c>
      <c r="R17" s="602"/>
      <c r="S17" s="602"/>
      <c r="T17" s="602"/>
      <c r="U17" s="602"/>
      <c r="V17" s="602"/>
      <c r="W17" s="602"/>
      <c r="X17" s="602"/>
      <c r="Y17" s="602"/>
    </row>
    <row r="18" spans="1:25" ht="10.5" customHeight="1" x14ac:dyDescent="0.25"/>
    <row r="19" spans="1:25" s="432" customFormat="1" ht="23.25" customHeight="1" x14ac:dyDescent="0.25">
      <c r="B19" s="852"/>
      <c r="C19" s="432" t="s">
        <v>714</v>
      </c>
      <c r="E19" s="452">
        <f>VLOOKUP(C17,'11 HR Salary Data'!C:M,8,0)</f>
        <v>71001.649200000014</v>
      </c>
      <c r="F19" s="452">
        <f>VLOOKUP(C17,'11 HR Salary Data'!C:R,13,0)</f>
        <v>72421.682184000019</v>
      </c>
      <c r="G19" s="452">
        <f>VLOOKUP(C17,'11 HR Salary Data'!C:W,18,0)</f>
        <v>73870.115827680027</v>
      </c>
      <c r="H19" s="452">
        <f>VLOOKUP(C17,'11 HR Salary Data'!C:AB,23,0)</f>
        <v>75347.518144233632</v>
      </c>
      <c r="I19" s="452">
        <f>VLOOKUP(C17,'11 HR Salary Data'!C:AH,28,0)</f>
        <v>76854.468507118305</v>
      </c>
      <c r="J19" s="452">
        <f>VLOOKUP(C17,'11 HR Salary Data'!C:AM,33,0)</f>
        <v>78391.557877260668</v>
      </c>
      <c r="K19" s="452">
        <f>VLOOKUP(C17,'11 HR Salary Data'!C:AV,38,0)</f>
        <v>79959.389034805878</v>
      </c>
      <c r="L19" s="452">
        <f>VLOOKUP(C17,'11 HR Salary Data'!C:AV,43,0)</f>
        <v>81558.57681550199</v>
      </c>
      <c r="O19" s="852"/>
      <c r="P19" s="432" t="s">
        <v>714</v>
      </c>
      <c r="R19" s="452">
        <f>VLOOKUP(P17,'11 HR Salary Data'!C:M,8,0)</f>
        <v>48412.698600000003</v>
      </c>
      <c r="S19" s="452">
        <f>VLOOKUP(P17,'11 HR Salary Data'!C:R,13,0)</f>
        <v>49380.952572000002</v>
      </c>
      <c r="T19" s="452">
        <f>VLOOKUP(P17,'11 HR Salary Data'!C:W,18,0)</f>
        <v>50368.571623440002</v>
      </c>
      <c r="U19" s="452">
        <f>VLOOKUP(P17,'11 HR Salary Data'!C:AB,23,0)</f>
        <v>51375.943055908807</v>
      </c>
      <c r="V19" s="452">
        <f>VLOOKUP(P17,'11 HR Salary Data'!C:AH,28,0)</f>
        <v>52403.461917026987</v>
      </c>
      <c r="W19" s="452">
        <f>VLOOKUP(P17,'11 HR Salary Data'!C:AM,33,0)</f>
        <v>53451.531155367527</v>
      </c>
      <c r="X19" s="452">
        <f>VLOOKUP(P17,'11 HR Salary Data'!C:AV,38,0)</f>
        <v>54520.561778474876</v>
      </c>
      <c r="Y19" s="452">
        <f>VLOOKUP(P17,'11 HR Salary Data'!C:AV,43,0)</f>
        <v>55610.973014044372</v>
      </c>
    </row>
    <row r="20" spans="1:25" x14ac:dyDescent="0.25">
      <c r="C20" s="453" t="s">
        <v>715</v>
      </c>
      <c r="P20" s="453" t="s">
        <v>715</v>
      </c>
    </row>
    <row r="21" spans="1:25" x14ac:dyDescent="0.25">
      <c r="C21" s="453"/>
      <c r="P21" s="453"/>
    </row>
    <row r="22" spans="1:25" s="432" customFormat="1" ht="24.75" customHeight="1" x14ac:dyDescent="0.25">
      <c r="B22" s="852"/>
      <c r="C22" s="432" t="s">
        <v>716</v>
      </c>
      <c r="E22" s="454"/>
      <c r="F22" s="454"/>
      <c r="G22" s="454"/>
      <c r="H22" s="454">
        <v>0</v>
      </c>
      <c r="I22" s="454">
        <v>0</v>
      </c>
      <c r="J22" s="454">
        <v>0</v>
      </c>
      <c r="K22" s="454"/>
      <c r="L22" s="454"/>
      <c r="O22" s="852"/>
      <c r="P22" s="432" t="s">
        <v>716</v>
      </c>
      <c r="R22" s="454"/>
      <c r="S22" s="454"/>
      <c r="T22" s="454"/>
      <c r="U22" s="454"/>
      <c r="V22" s="454"/>
      <c r="W22" s="454"/>
      <c r="X22" s="454"/>
      <c r="Y22" s="454"/>
    </row>
    <row r="23" spans="1:25" ht="15.75" thickBot="1" x14ac:dyDescent="0.3">
      <c r="C23" s="455" t="s">
        <v>717</v>
      </c>
      <c r="P23" s="455" t="s">
        <v>717</v>
      </c>
    </row>
    <row r="24" spans="1:25" x14ac:dyDescent="0.25">
      <c r="C24" s="456" t="s">
        <v>718</v>
      </c>
      <c r="D24" s="457"/>
      <c r="E24" s="457"/>
      <c r="F24" s="457"/>
      <c r="G24" s="457"/>
      <c r="H24" s="457"/>
      <c r="I24" s="457"/>
      <c r="J24" s="457"/>
      <c r="K24" s="457"/>
      <c r="L24" s="457"/>
      <c r="P24" s="458" t="s">
        <v>718</v>
      </c>
      <c r="Q24" s="459"/>
      <c r="R24" s="459"/>
      <c r="S24" s="459"/>
      <c r="T24" s="459"/>
      <c r="U24" s="459"/>
      <c r="V24" s="459"/>
      <c r="W24" s="459"/>
      <c r="X24" s="459"/>
      <c r="Y24" s="459"/>
    </row>
    <row r="25" spans="1:25" outlineLevel="1" x14ac:dyDescent="0.25">
      <c r="C25" s="460" t="s">
        <v>719</v>
      </c>
      <c r="D25" s="461"/>
      <c r="E25" s="461">
        <f>IF(B29=0,0,ROUND(+E19/52.178571/35,2))</f>
        <v>0</v>
      </c>
      <c r="F25" s="461">
        <f>IF(B29=0,0,ROUND(+F19/52.178571/35,2))</f>
        <v>0</v>
      </c>
      <c r="G25" s="461">
        <f>IF(B29=0,0,ROUND(+G19/52.178571/35,2))</f>
        <v>0</v>
      </c>
      <c r="H25" s="461">
        <f>IF(B29=0,0,ROUND(+H19/52.178571/35,2))</f>
        <v>0</v>
      </c>
      <c r="I25" s="461">
        <f>IF(B29=0,0,ROUND(+I19/52.178571/35,2))</f>
        <v>0</v>
      </c>
      <c r="J25" s="461">
        <f>IF(B29=0,0,ROUND(+J19/52.178571/35,2))</f>
        <v>0</v>
      </c>
      <c r="K25" s="461">
        <f>IF(B29=0,0,ROUND(+K19/52.178571/35,2))</f>
        <v>0</v>
      </c>
      <c r="L25" s="461">
        <f>IF(B29=0,0,ROUND(+L19/52.178571/35,2))</f>
        <v>0</v>
      </c>
      <c r="P25" s="462" t="s">
        <v>719</v>
      </c>
      <c r="Q25" s="463"/>
      <c r="R25" s="463">
        <f>IF(O29=0,0,ROUND(+R19/52.178571/35,2))</f>
        <v>0</v>
      </c>
      <c r="S25" s="463">
        <f>IF(O29=0,0,ROUND(+S19/52.178571/35,2))</f>
        <v>0</v>
      </c>
      <c r="T25" s="463">
        <f>IF(O29=0,0,ROUND(+T19/52.178571/35,2))</f>
        <v>0</v>
      </c>
      <c r="U25" s="463">
        <f>IF(O29=0,0,ROUND(+U19/52.178571/35,2))</f>
        <v>0</v>
      </c>
      <c r="V25" s="463">
        <f>IF(O29=0,0,ROUND(+V19/52.178571/35,2))</f>
        <v>0</v>
      </c>
      <c r="W25" s="463">
        <f>IF(O29=0,0,ROUND(+W19/52.178571/35,2))</f>
        <v>0</v>
      </c>
      <c r="X25" s="463">
        <f>IF(O29=0,0,ROUND(+X19/52.178571/35,2))</f>
        <v>0</v>
      </c>
      <c r="Y25" s="463">
        <f>IF(O29=0,0,ROUND(+Y19/52.178571/35,2))</f>
        <v>0</v>
      </c>
    </row>
    <row r="26" spans="1:25" outlineLevel="1" x14ac:dyDescent="0.25">
      <c r="C26" s="460" t="s">
        <v>882</v>
      </c>
      <c r="D26" s="464"/>
      <c r="E26" s="464">
        <f>E25*0.2</f>
        <v>0</v>
      </c>
      <c r="F26" s="464">
        <f t="shared" ref="F26:L26" si="3">F25*0.2</f>
        <v>0</v>
      </c>
      <c r="G26" s="464">
        <f t="shared" si="3"/>
        <v>0</v>
      </c>
      <c r="H26" s="464">
        <f t="shared" si="3"/>
        <v>0</v>
      </c>
      <c r="I26" s="464">
        <f t="shared" si="3"/>
        <v>0</v>
      </c>
      <c r="J26" s="464">
        <f t="shared" si="3"/>
        <v>0</v>
      </c>
      <c r="K26" s="464">
        <f t="shared" si="3"/>
        <v>0</v>
      </c>
      <c r="L26" s="464">
        <f t="shared" si="3"/>
        <v>0</v>
      </c>
      <c r="P26" s="462" t="s">
        <v>720</v>
      </c>
      <c r="Q26" s="465"/>
      <c r="R26" s="465">
        <f>R25*0.3</f>
        <v>0</v>
      </c>
      <c r="S26" s="465">
        <f t="shared" ref="S26:W26" si="4">S25*0.3</f>
        <v>0</v>
      </c>
      <c r="T26" s="465">
        <f t="shared" si="4"/>
        <v>0</v>
      </c>
      <c r="U26" s="465">
        <f t="shared" si="4"/>
        <v>0</v>
      </c>
      <c r="V26" s="465">
        <f t="shared" si="4"/>
        <v>0</v>
      </c>
      <c r="W26" s="465">
        <f t="shared" si="4"/>
        <v>0</v>
      </c>
      <c r="X26" s="465">
        <f t="shared" ref="X26:Y26" si="5">X25*0.3</f>
        <v>0</v>
      </c>
      <c r="Y26" s="465">
        <f t="shared" si="5"/>
        <v>0</v>
      </c>
    </row>
    <row r="27" spans="1:25" ht="15.75" outlineLevel="1" thickBot="1" x14ac:dyDescent="0.3">
      <c r="C27" s="466"/>
      <c r="D27" s="467" t="s">
        <v>721</v>
      </c>
      <c r="E27" s="468">
        <f>ROUND((E25+E26),2)</f>
        <v>0</v>
      </c>
      <c r="F27" s="468">
        <f t="shared" ref="F27:J27" si="6">ROUND((F25+F26),2)</f>
        <v>0</v>
      </c>
      <c r="G27" s="468">
        <f t="shared" si="6"/>
        <v>0</v>
      </c>
      <c r="H27" s="468">
        <f t="shared" si="6"/>
        <v>0</v>
      </c>
      <c r="I27" s="468">
        <f t="shared" si="6"/>
        <v>0</v>
      </c>
      <c r="J27" s="468">
        <f t="shared" si="6"/>
        <v>0</v>
      </c>
      <c r="K27" s="468">
        <f t="shared" ref="K27:L27" si="7">ROUND((K25+K26),2)</f>
        <v>0</v>
      </c>
      <c r="L27" s="468">
        <f t="shared" si="7"/>
        <v>0</v>
      </c>
      <c r="P27" s="469"/>
      <c r="Q27" s="470" t="s">
        <v>721</v>
      </c>
      <c r="R27" s="471">
        <f>ROUND((R25+R26),2)</f>
        <v>0</v>
      </c>
      <c r="S27" s="471">
        <f t="shared" ref="S27:W27" si="8">ROUND((S25+S26),2)</f>
        <v>0</v>
      </c>
      <c r="T27" s="471">
        <f t="shared" si="8"/>
        <v>0</v>
      </c>
      <c r="U27" s="471">
        <f t="shared" si="8"/>
        <v>0</v>
      </c>
      <c r="V27" s="471">
        <f t="shared" si="8"/>
        <v>0</v>
      </c>
      <c r="W27" s="471">
        <f t="shared" si="8"/>
        <v>0</v>
      </c>
      <c r="X27" s="471">
        <f t="shared" ref="X27:Y27" si="9">ROUND((X25+X26),2)</f>
        <v>0</v>
      </c>
      <c r="Y27" s="471">
        <f t="shared" si="9"/>
        <v>0</v>
      </c>
    </row>
    <row r="28" spans="1:25" ht="10.5" customHeight="1" outlineLevel="1" thickTop="1" x14ac:dyDescent="0.25">
      <c r="C28" s="466"/>
      <c r="D28" s="461"/>
      <c r="E28" s="461"/>
      <c r="F28" s="461"/>
      <c r="G28" s="461"/>
      <c r="H28" s="461"/>
      <c r="I28" s="461"/>
      <c r="J28" s="461"/>
      <c r="K28" s="461"/>
      <c r="L28" s="461"/>
      <c r="P28" s="469"/>
      <c r="Q28" s="463"/>
      <c r="R28" s="463"/>
      <c r="S28" s="463"/>
      <c r="T28" s="463"/>
      <c r="U28" s="463"/>
      <c r="V28" s="463"/>
      <c r="W28" s="463"/>
      <c r="X28" s="463"/>
      <c r="Y28" s="463"/>
    </row>
    <row r="29" spans="1:25" outlineLevel="1" x14ac:dyDescent="0.25">
      <c r="A29" s="605"/>
      <c r="B29" s="851">
        <f>IF(D14="FIXED TERM", 20202,0)</f>
        <v>0</v>
      </c>
      <c r="C29" s="472" t="s">
        <v>722</v>
      </c>
      <c r="D29" s="461"/>
      <c r="E29" s="461">
        <f>E25*E22</f>
        <v>0</v>
      </c>
      <c r="F29" s="461">
        <f t="shared" ref="F29:I29" si="10">F25*F22</f>
        <v>0</v>
      </c>
      <c r="G29" s="461">
        <f t="shared" si="10"/>
        <v>0</v>
      </c>
      <c r="H29" s="461">
        <f t="shared" si="10"/>
        <v>0</v>
      </c>
      <c r="I29" s="461">
        <f t="shared" si="10"/>
        <v>0</v>
      </c>
      <c r="J29" s="461">
        <f t="shared" ref="J29:L29" si="11">J25*J22</f>
        <v>0</v>
      </c>
      <c r="K29" s="461">
        <f t="shared" si="11"/>
        <v>0</v>
      </c>
      <c r="L29" s="461">
        <f t="shared" si="11"/>
        <v>0</v>
      </c>
      <c r="O29" s="851">
        <f>IF(Q14="FIXED TERM", 20202,0)</f>
        <v>0</v>
      </c>
      <c r="P29" s="473" t="s">
        <v>722</v>
      </c>
      <c r="Q29" s="463"/>
      <c r="R29" s="463">
        <f>R25*R22</f>
        <v>0</v>
      </c>
      <c r="S29" s="463">
        <f t="shared" ref="S29:W29" si="12">S25*S22</f>
        <v>0</v>
      </c>
      <c r="T29" s="463">
        <f t="shared" si="12"/>
        <v>0</v>
      </c>
      <c r="U29" s="463">
        <f t="shared" si="12"/>
        <v>0</v>
      </c>
      <c r="V29" s="463">
        <f t="shared" si="12"/>
        <v>0</v>
      </c>
      <c r="W29" s="463">
        <f t="shared" si="12"/>
        <v>0</v>
      </c>
      <c r="X29" s="463">
        <f t="shared" ref="X29:Y29" si="13">X25*X22</f>
        <v>0</v>
      </c>
      <c r="Y29" s="463">
        <f t="shared" si="13"/>
        <v>0</v>
      </c>
    </row>
    <row r="30" spans="1:25" outlineLevel="1" x14ac:dyDescent="0.25">
      <c r="B30" s="851">
        <f>B29</f>
        <v>0</v>
      </c>
      <c r="C30" s="472" t="s">
        <v>723</v>
      </c>
      <c r="D30" s="461"/>
      <c r="E30" s="461">
        <f>ROUND((((E25*140)*17.5%)/1820)*E22,2)</f>
        <v>0</v>
      </c>
      <c r="F30" s="461">
        <f t="shared" ref="F30:I30" si="14">ROUND((((F25*140)*17.5%)/1820)*F22,2)</f>
        <v>0</v>
      </c>
      <c r="G30" s="461">
        <f t="shared" si="14"/>
        <v>0</v>
      </c>
      <c r="H30" s="461">
        <f t="shared" si="14"/>
        <v>0</v>
      </c>
      <c r="I30" s="461">
        <f t="shared" si="14"/>
        <v>0</v>
      </c>
      <c r="J30" s="461">
        <f t="shared" ref="J30:L30" si="15">ROUND((((J25*140)*17.5%)/1820)*J22,2)</f>
        <v>0</v>
      </c>
      <c r="K30" s="461">
        <f t="shared" si="15"/>
        <v>0</v>
      </c>
      <c r="L30" s="461">
        <f t="shared" si="15"/>
        <v>0</v>
      </c>
      <c r="O30" s="851">
        <f>O29</f>
        <v>0</v>
      </c>
      <c r="P30" s="473" t="s">
        <v>723</v>
      </c>
      <c r="Q30" s="463"/>
      <c r="R30" s="463">
        <f>ROUND((((R25*140)*17.5%)/1820)*R22,2)</f>
        <v>0</v>
      </c>
      <c r="S30" s="463">
        <f t="shared" ref="S30:W30" si="16">ROUND((((S25*140)*17.5%)/1820)*S22,2)</f>
        <v>0</v>
      </c>
      <c r="T30" s="463">
        <f t="shared" si="16"/>
        <v>0</v>
      </c>
      <c r="U30" s="463">
        <f t="shared" si="16"/>
        <v>0</v>
      </c>
      <c r="V30" s="463">
        <f t="shared" si="16"/>
        <v>0</v>
      </c>
      <c r="W30" s="463">
        <f t="shared" si="16"/>
        <v>0</v>
      </c>
      <c r="X30" s="463">
        <f t="shared" ref="X30:Y30" si="17">ROUND((((X25*140)*17.5%)/1820)*X22,2)</f>
        <v>0</v>
      </c>
      <c r="Y30" s="463">
        <f t="shared" si="17"/>
        <v>0</v>
      </c>
    </row>
    <row r="31" spans="1:25" ht="15.75" outlineLevel="1" thickBot="1" x14ac:dyDescent="0.3">
      <c r="B31" s="851">
        <f>IF(B29&gt;0,20252,0)</f>
        <v>0</v>
      </c>
      <c r="C31" s="472" t="s">
        <v>883</v>
      </c>
      <c r="D31" s="461"/>
      <c r="E31" s="461">
        <f>ROUND((E29*20%)+(E30*20%),2)</f>
        <v>0</v>
      </c>
      <c r="F31" s="461">
        <f t="shared" ref="F31:L31" si="18">ROUND((F29*20%)+(F30*20%),2)</f>
        <v>0</v>
      </c>
      <c r="G31" s="461">
        <f t="shared" si="18"/>
        <v>0</v>
      </c>
      <c r="H31" s="461">
        <f t="shared" si="18"/>
        <v>0</v>
      </c>
      <c r="I31" s="461">
        <f t="shared" si="18"/>
        <v>0</v>
      </c>
      <c r="J31" s="461">
        <f t="shared" si="18"/>
        <v>0</v>
      </c>
      <c r="K31" s="461">
        <f t="shared" si="18"/>
        <v>0</v>
      </c>
      <c r="L31" s="461">
        <f t="shared" si="18"/>
        <v>0</v>
      </c>
      <c r="O31" s="851">
        <f>IF(O29&gt;0,20252,0)</f>
        <v>0</v>
      </c>
      <c r="P31" s="473" t="s">
        <v>724</v>
      </c>
      <c r="Q31" s="463"/>
      <c r="R31" s="463">
        <f>ROUND((R29*30%)+(R30*30%),2)</f>
        <v>0</v>
      </c>
      <c r="S31" s="463">
        <f t="shared" ref="S31:W31" si="19">ROUND((S29*30%)+(S30*30%),2)</f>
        <v>0</v>
      </c>
      <c r="T31" s="463">
        <f t="shared" si="19"/>
        <v>0</v>
      </c>
      <c r="U31" s="463">
        <f t="shared" si="19"/>
        <v>0</v>
      </c>
      <c r="V31" s="463">
        <f t="shared" si="19"/>
        <v>0</v>
      </c>
      <c r="W31" s="463">
        <f t="shared" si="19"/>
        <v>0</v>
      </c>
      <c r="X31" s="463">
        <f t="shared" ref="X31:Y31" si="20">ROUND((X29*30%)+(X30*30%),2)</f>
        <v>0</v>
      </c>
      <c r="Y31" s="463">
        <f t="shared" si="20"/>
        <v>0</v>
      </c>
    </row>
    <row r="32" spans="1:25" ht="15.75" thickBot="1" x14ac:dyDescent="0.3">
      <c r="C32" s="474" t="s">
        <v>725</v>
      </c>
      <c r="D32" s="475"/>
      <c r="E32" s="476">
        <f>(E29+E30)*1.2</f>
        <v>0</v>
      </c>
      <c r="F32" s="476">
        <f t="shared" ref="F32:L32" si="21">(F29+F30)*1.2</f>
        <v>0</v>
      </c>
      <c r="G32" s="476">
        <f t="shared" si="21"/>
        <v>0</v>
      </c>
      <c r="H32" s="476">
        <f t="shared" si="21"/>
        <v>0</v>
      </c>
      <c r="I32" s="476">
        <f t="shared" si="21"/>
        <v>0</v>
      </c>
      <c r="J32" s="476">
        <f t="shared" si="21"/>
        <v>0</v>
      </c>
      <c r="K32" s="476">
        <f t="shared" si="21"/>
        <v>0</v>
      </c>
      <c r="L32" s="476">
        <f t="shared" si="21"/>
        <v>0</v>
      </c>
      <c r="P32" s="477" t="s">
        <v>725</v>
      </c>
      <c r="Q32" s="478"/>
      <c r="R32" s="479">
        <f>(R29+R30)*1.3</f>
        <v>0</v>
      </c>
      <c r="S32" s="479">
        <f t="shared" ref="S32:W32" si="22">(S29+S30)*1.3</f>
        <v>0</v>
      </c>
      <c r="T32" s="479">
        <f t="shared" si="22"/>
        <v>0</v>
      </c>
      <c r="U32" s="479">
        <f t="shared" si="22"/>
        <v>0</v>
      </c>
      <c r="V32" s="479">
        <f t="shared" si="22"/>
        <v>0</v>
      </c>
      <c r="W32" s="479">
        <f t="shared" si="22"/>
        <v>0</v>
      </c>
      <c r="X32" s="479">
        <f t="shared" ref="X32:Y32" si="23">(X29+X30)*1.3</f>
        <v>0</v>
      </c>
      <c r="Y32" s="479">
        <f t="shared" si="23"/>
        <v>0</v>
      </c>
    </row>
    <row r="33" spans="2:25" ht="9" customHeight="1" x14ac:dyDescent="0.25"/>
    <row r="34" spans="2:25" ht="15.75" thickBot="1" x14ac:dyDescent="0.3"/>
    <row r="35" spans="2:25" x14ac:dyDescent="0.25">
      <c r="C35" s="480" t="s">
        <v>726</v>
      </c>
      <c r="D35" s="481"/>
      <c r="E35" s="482"/>
      <c r="F35" s="482"/>
      <c r="G35" s="482"/>
      <c r="H35" s="482"/>
      <c r="I35" s="482"/>
      <c r="J35" s="482"/>
      <c r="K35" s="482"/>
      <c r="L35" s="482"/>
      <c r="P35" s="483" t="s">
        <v>726</v>
      </c>
      <c r="Q35" s="484"/>
      <c r="R35" s="485"/>
      <c r="S35" s="485"/>
      <c r="T35" s="485"/>
      <c r="U35" s="485"/>
      <c r="V35" s="485"/>
      <c r="W35" s="485"/>
      <c r="X35" s="485"/>
      <c r="Y35" s="485"/>
    </row>
    <row r="36" spans="2:25" outlineLevel="1" x14ac:dyDescent="0.25">
      <c r="C36" s="486" t="s">
        <v>727</v>
      </c>
      <c r="D36" s="487"/>
      <c r="E36" s="488">
        <f>IF(B40=0,0,ROUND((+E19/52.178571/35)*1.25,2))</f>
        <v>48.6</v>
      </c>
      <c r="F36" s="488">
        <f>IF(B40=0,0,ROUND((+F19/52.178571/35)*1.25,2))</f>
        <v>49.57</v>
      </c>
      <c r="G36" s="488">
        <f>IF(B40=0,0,ROUND((+G19/52.178571/35)*1.25,2))</f>
        <v>50.56</v>
      </c>
      <c r="H36" s="488">
        <f>IF(B40=0,0,ROUND((+H19/52.178571/35)*1.25,2))</f>
        <v>51.57</v>
      </c>
      <c r="I36" s="488">
        <f>IF(B40=0,0,ROUND((+I19/52.178571/35)*1.25,2))</f>
        <v>52.6</v>
      </c>
      <c r="J36" s="488">
        <f>IF(B40=0,0,ROUND((+J19/52.178571/35)*1.25,2))</f>
        <v>53.66</v>
      </c>
      <c r="K36" s="488">
        <f>IF(B40=0,0,ROUND((+K19/52.178571/35)*1.25,2))</f>
        <v>54.73</v>
      </c>
      <c r="L36" s="488">
        <f>IF(B40=0,0,ROUND((+L19/52.178571/35)*1.25,2))</f>
        <v>55.82</v>
      </c>
      <c r="P36" s="489" t="s">
        <v>727</v>
      </c>
      <c r="Q36" s="490"/>
      <c r="R36" s="491">
        <f>IF(O40=0,0,ROUND((+R19/52.178571/35)*1.25,2))</f>
        <v>0</v>
      </c>
      <c r="S36" s="491">
        <f>IF(O40=0,0,ROUND((+S19/52.178571/35)*1.25,2))</f>
        <v>0</v>
      </c>
      <c r="T36" s="491">
        <f>IF(O40=0,0,ROUND((+T19/52.178571/35)*1.25,2))</f>
        <v>0</v>
      </c>
      <c r="U36" s="491">
        <f>IF(O40=0,0,ROUND((+U19/52.178571/35)*1.25,2))</f>
        <v>0</v>
      </c>
      <c r="V36" s="491">
        <f>IF(O40=0,0,ROUND((+V19/52.178571/35)*1.25,2))</f>
        <v>0</v>
      </c>
      <c r="W36" s="491">
        <f>IF(O40=0,0,ROUND((+W19/52.178571/35)*1.25,2))</f>
        <v>0</v>
      </c>
      <c r="X36" s="491">
        <f>IF(O40=0,0,ROUND((+X19/52.178571/35)*1.25,2))</f>
        <v>0</v>
      </c>
      <c r="Y36" s="491">
        <f>IF(O40=0,0,ROUND((+Y19/52.178571/35)*1.25,2))</f>
        <v>0</v>
      </c>
    </row>
    <row r="37" spans="2:25" outlineLevel="1" x14ac:dyDescent="0.25">
      <c r="C37" s="492" t="s">
        <v>884</v>
      </c>
      <c r="D37" s="493"/>
      <c r="E37" s="494">
        <f>E36*0.163</f>
        <v>7.9218000000000002</v>
      </c>
      <c r="F37" s="494">
        <f t="shared" ref="F37:L37" si="24">F36*0.163</f>
        <v>8.0799099999999999</v>
      </c>
      <c r="G37" s="494">
        <f t="shared" si="24"/>
        <v>8.2412800000000015</v>
      </c>
      <c r="H37" s="494">
        <f t="shared" si="24"/>
        <v>8.4059100000000004</v>
      </c>
      <c r="I37" s="494">
        <f t="shared" si="24"/>
        <v>8.5738000000000003</v>
      </c>
      <c r="J37" s="494">
        <f t="shared" si="24"/>
        <v>8.7465799999999998</v>
      </c>
      <c r="K37" s="494">
        <f t="shared" si="24"/>
        <v>8.9209899999999998</v>
      </c>
      <c r="L37" s="494">
        <f t="shared" si="24"/>
        <v>9.0986600000000006</v>
      </c>
      <c r="P37" s="495" t="s">
        <v>720</v>
      </c>
      <c r="Q37" s="496"/>
      <c r="R37" s="497">
        <f>R36*0.3</f>
        <v>0</v>
      </c>
      <c r="S37" s="497">
        <f t="shared" ref="S37:W37" si="25">S36*0.3</f>
        <v>0</v>
      </c>
      <c r="T37" s="497">
        <f t="shared" si="25"/>
        <v>0</v>
      </c>
      <c r="U37" s="497">
        <f t="shared" si="25"/>
        <v>0</v>
      </c>
      <c r="V37" s="497">
        <f t="shared" si="25"/>
        <v>0</v>
      </c>
      <c r="W37" s="497">
        <f t="shared" si="25"/>
        <v>0</v>
      </c>
      <c r="X37" s="497">
        <f t="shared" ref="X37" si="26">X36*0.3</f>
        <v>0</v>
      </c>
      <c r="Y37" s="497">
        <f t="shared" ref="Y37" si="27">Y36*0.3</f>
        <v>0</v>
      </c>
    </row>
    <row r="38" spans="2:25" ht="15.75" outlineLevel="1" thickBot="1" x14ac:dyDescent="0.3">
      <c r="C38" s="498"/>
      <c r="D38" s="499" t="s">
        <v>721</v>
      </c>
      <c r="E38" s="500">
        <f>ROUND((E36+E37),2)</f>
        <v>56.52</v>
      </c>
      <c r="F38" s="500">
        <f t="shared" ref="F38:J38" si="28">ROUND((F36+F37),2)</f>
        <v>57.65</v>
      </c>
      <c r="G38" s="500">
        <f t="shared" si="28"/>
        <v>58.8</v>
      </c>
      <c r="H38" s="500">
        <f t="shared" si="28"/>
        <v>59.98</v>
      </c>
      <c r="I38" s="500">
        <f t="shared" si="28"/>
        <v>61.17</v>
      </c>
      <c r="J38" s="500">
        <f t="shared" si="28"/>
        <v>62.41</v>
      </c>
      <c r="K38" s="500">
        <f t="shared" ref="K38:L38" si="29">ROUND((K36+K37),2)</f>
        <v>63.65</v>
      </c>
      <c r="L38" s="500">
        <f t="shared" si="29"/>
        <v>64.92</v>
      </c>
      <c r="P38" s="501"/>
      <c r="Q38" s="502" t="s">
        <v>721</v>
      </c>
      <c r="R38" s="503">
        <f>ROUND((R36+R37),2)</f>
        <v>0</v>
      </c>
      <c r="S38" s="503">
        <f t="shared" ref="S38:W38" si="30">ROUND((S36+S37),2)</f>
        <v>0</v>
      </c>
      <c r="T38" s="503">
        <f t="shared" si="30"/>
        <v>0</v>
      </c>
      <c r="U38" s="503">
        <f t="shared" si="30"/>
        <v>0</v>
      </c>
      <c r="V38" s="503">
        <f t="shared" si="30"/>
        <v>0</v>
      </c>
      <c r="W38" s="503">
        <f t="shared" si="30"/>
        <v>0</v>
      </c>
      <c r="X38" s="503">
        <f t="shared" ref="X38" si="31">ROUND((X36+X37),2)</f>
        <v>0</v>
      </c>
      <c r="Y38" s="503">
        <f t="shared" ref="Y38" si="32">ROUND((Y36+Y37),2)</f>
        <v>0</v>
      </c>
    </row>
    <row r="39" spans="2:25" ht="15.75" outlineLevel="1" thickTop="1" x14ac:dyDescent="0.25">
      <c r="C39" s="498"/>
      <c r="D39" s="487"/>
      <c r="E39" s="504"/>
      <c r="F39" s="504"/>
      <c r="G39" s="504"/>
      <c r="H39" s="504"/>
      <c r="I39" s="504"/>
      <c r="J39" s="504"/>
      <c r="K39" s="504"/>
      <c r="L39" s="504"/>
      <c r="P39" s="501"/>
      <c r="Q39" s="490"/>
      <c r="R39" s="505"/>
      <c r="S39" s="505"/>
      <c r="T39" s="505"/>
      <c r="U39" s="505"/>
      <c r="V39" s="505"/>
      <c r="W39" s="505"/>
      <c r="X39" s="505"/>
      <c r="Y39" s="505"/>
    </row>
    <row r="40" spans="2:25" outlineLevel="1" x14ac:dyDescent="0.25">
      <c r="B40" s="851">
        <f>IF(D14="CASUAL", 20203,0)</f>
        <v>20203</v>
      </c>
      <c r="C40" s="492" t="s">
        <v>722</v>
      </c>
      <c r="D40" s="487"/>
      <c r="E40" s="488">
        <f>E36*E22</f>
        <v>0</v>
      </c>
      <c r="F40" s="488">
        <f t="shared" ref="F40:I40" si="33">F36*F22</f>
        <v>0</v>
      </c>
      <c r="G40" s="488">
        <f t="shared" si="33"/>
        <v>0</v>
      </c>
      <c r="H40" s="488">
        <f t="shared" si="33"/>
        <v>0</v>
      </c>
      <c r="I40" s="488">
        <f t="shared" si="33"/>
        <v>0</v>
      </c>
      <c r="J40" s="488">
        <f t="shared" ref="J40:L40" si="34">J36*J22</f>
        <v>0</v>
      </c>
      <c r="K40" s="488">
        <f t="shared" si="34"/>
        <v>0</v>
      </c>
      <c r="L40" s="488">
        <f t="shared" si="34"/>
        <v>0</v>
      </c>
      <c r="O40" s="851">
        <f>IF(Q14="CASUAL", 20203,0)</f>
        <v>0</v>
      </c>
      <c r="P40" s="495" t="s">
        <v>722</v>
      </c>
      <c r="Q40" s="490"/>
      <c r="R40" s="491">
        <f>R36*R22</f>
        <v>0</v>
      </c>
      <c r="S40" s="491">
        <f t="shared" ref="S40:W40" si="35">S36*S22</f>
        <v>0</v>
      </c>
      <c r="T40" s="491">
        <f t="shared" si="35"/>
        <v>0</v>
      </c>
      <c r="U40" s="491">
        <f t="shared" si="35"/>
        <v>0</v>
      </c>
      <c r="V40" s="491">
        <f t="shared" si="35"/>
        <v>0</v>
      </c>
      <c r="W40" s="491">
        <f t="shared" si="35"/>
        <v>0</v>
      </c>
      <c r="X40" s="491">
        <f t="shared" ref="X40" si="36">X36*X22</f>
        <v>0</v>
      </c>
      <c r="Y40" s="491">
        <f t="shared" ref="Y40" si="37">Y36*Y22</f>
        <v>0</v>
      </c>
    </row>
    <row r="41" spans="2:25" ht="15.75" outlineLevel="1" thickBot="1" x14ac:dyDescent="0.3">
      <c r="B41" s="851">
        <f>IF(B40=0,0,20253)</f>
        <v>20253</v>
      </c>
      <c r="C41" s="492" t="s">
        <v>885</v>
      </c>
      <c r="D41" s="487"/>
      <c r="E41" s="488">
        <f>E40*0.163</f>
        <v>0</v>
      </c>
      <c r="F41" s="488">
        <f t="shared" ref="F41:L41" si="38">F40*0.163</f>
        <v>0</v>
      </c>
      <c r="G41" s="488">
        <f t="shared" si="38"/>
        <v>0</v>
      </c>
      <c r="H41" s="488">
        <f t="shared" si="38"/>
        <v>0</v>
      </c>
      <c r="I41" s="488">
        <f t="shared" si="38"/>
        <v>0</v>
      </c>
      <c r="J41" s="488">
        <f t="shared" si="38"/>
        <v>0</v>
      </c>
      <c r="K41" s="488">
        <f t="shared" si="38"/>
        <v>0</v>
      </c>
      <c r="L41" s="488">
        <f t="shared" si="38"/>
        <v>0</v>
      </c>
      <c r="O41" s="851">
        <f>IF(O40=0,0,20253)</f>
        <v>0</v>
      </c>
      <c r="P41" s="495" t="s">
        <v>724</v>
      </c>
      <c r="Q41" s="490"/>
      <c r="R41" s="491">
        <f>R40*0.3</f>
        <v>0</v>
      </c>
      <c r="S41" s="491">
        <f t="shared" ref="S41:W41" si="39">S40*0.3</f>
        <v>0</v>
      </c>
      <c r="T41" s="491">
        <f t="shared" si="39"/>
        <v>0</v>
      </c>
      <c r="U41" s="491">
        <f t="shared" si="39"/>
        <v>0</v>
      </c>
      <c r="V41" s="491">
        <f t="shared" si="39"/>
        <v>0</v>
      </c>
      <c r="W41" s="491">
        <f t="shared" si="39"/>
        <v>0</v>
      </c>
      <c r="X41" s="491">
        <f t="shared" ref="X41" si="40">X40*0.3</f>
        <v>0</v>
      </c>
      <c r="Y41" s="491">
        <f t="shared" ref="Y41" si="41">Y40*0.3</f>
        <v>0</v>
      </c>
    </row>
    <row r="42" spans="2:25" ht="19.5" thickBot="1" x14ac:dyDescent="0.3">
      <c r="B42" s="853" t="s">
        <v>801</v>
      </c>
      <c r="C42" s="474" t="s">
        <v>728</v>
      </c>
      <c r="D42" s="475"/>
      <c r="E42" s="476">
        <f>E38*E22</f>
        <v>0</v>
      </c>
      <c r="F42" s="476">
        <f t="shared" ref="F42:I42" si="42">F38*F22</f>
        <v>0</v>
      </c>
      <c r="G42" s="476">
        <f t="shared" si="42"/>
        <v>0</v>
      </c>
      <c r="H42" s="476">
        <f t="shared" si="42"/>
        <v>0</v>
      </c>
      <c r="I42" s="476">
        <f t="shared" si="42"/>
        <v>0</v>
      </c>
      <c r="J42" s="476">
        <f t="shared" ref="J42:L42" si="43">J38*J22</f>
        <v>0</v>
      </c>
      <c r="K42" s="476">
        <f t="shared" si="43"/>
        <v>0</v>
      </c>
      <c r="L42" s="476">
        <f t="shared" si="43"/>
        <v>0</v>
      </c>
      <c r="O42" s="853" t="s">
        <v>801</v>
      </c>
      <c r="P42" s="477" t="s">
        <v>728</v>
      </c>
      <c r="Q42" s="478"/>
      <c r="R42" s="479">
        <f>R38*R22</f>
        <v>0</v>
      </c>
      <c r="S42" s="479">
        <f t="shared" ref="S42:W42" si="44">S38*S22</f>
        <v>0</v>
      </c>
      <c r="T42" s="479">
        <f t="shared" si="44"/>
        <v>0</v>
      </c>
      <c r="U42" s="479">
        <f t="shared" si="44"/>
        <v>0</v>
      </c>
      <c r="V42" s="479">
        <f t="shared" si="44"/>
        <v>0</v>
      </c>
      <c r="W42" s="479">
        <f t="shared" si="44"/>
        <v>0</v>
      </c>
      <c r="X42" s="479">
        <f t="shared" ref="X42" si="45">X38*X22</f>
        <v>0</v>
      </c>
      <c r="Y42" s="479">
        <f t="shared" ref="Y42" si="46">Y38*Y22</f>
        <v>0</v>
      </c>
    </row>
    <row r="43" spans="2:25" ht="6" customHeight="1" x14ac:dyDescent="0.25"/>
    <row r="45" spans="2:25" ht="24.75" customHeight="1" x14ac:dyDescent="0.25">
      <c r="C45" s="606" t="s">
        <v>794</v>
      </c>
      <c r="D45" s="597"/>
      <c r="E45" s="597"/>
      <c r="F45" s="597"/>
      <c r="G45" s="597"/>
      <c r="H45" s="597"/>
      <c r="I45" s="597"/>
      <c r="J45" s="597"/>
      <c r="K45" s="696"/>
      <c r="L45" s="696"/>
      <c r="P45" s="606" t="s">
        <v>794</v>
      </c>
    </row>
    <row r="46" spans="2:25" s="509" customFormat="1" x14ac:dyDescent="0.25">
      <c r="B46" s="854"/>
      <c r="C46" s="506"/>
      <c r="D46" s="507"/>
      <c r="E46" s="508"/>
      <c r="F46" s="508"/>
      <c r="G46" s="508"/>
      <c r="H46" s="508"/>
      <c r="I46" s="508"/>
      <c r="J46" s="508"/>
      <c r="K46" s="508"/>
      <c r="L46" s="508"/>
      <c r="O46" s="854"/>
      <c r="P46" s="506"/>
      <c r="Q46" s="507"/>
      <c r="R46" s="508"/>
    </row>
    <row r="47" spans="2:25" s="509" customFormat="1" x14ac:dyDescent="0.25">
      <c r="B47" s="854"/>
      <c r="C47" s="506"/>
      <c r="D47" s="507"/>
      <c r="E47" s="508"/>
      <c r="F47" s="508"/>
      <c r="G47" s="508"/>
      <c r="H47" s="508"/>
      <c r="I47" s="508"/>
      <c r="J47" s="508"/>
      <c r="K47" s="508"/>
      <c r="L47" s="508"/>
      <c r="O47" s="854"/>
      <c r="P47" s="506"/>
      <c r="Q47" s="507"/>
      <c r="R47" s="508"/>
    </row>
    <row r="48" spans="2:25" ht="25.5" x14ac:dyDescent="0.25">
      <c r="C48" s="603" t="s">
        <v>790</v>
      </c>
      <c r="D48" s="604"/>
      <c r="P48" s="603" t="s">
        <v>790</v>
      </c>
      <c r="Q48" s="604"/>
    </row>
    <row r="49" spans="1:25" ht="11.25" customHeight="1" x14ac:dyDescent="0.25">
      <c r="C49" s="450"/>
      <c r="P49" s="450"/>
    </row>
    <row r="50" spans="1:25" ht="10.5" customHeight="1" thickBot="1" x14ac:dyDescent="0.3"/>
    <row r="51" spans="1:25" ht="27.75" customHeight="1" thickBot="1" x14ac:dyDescent="0.3">
      <c r="C51" s="451" t="s">
        <v>18</v>
      </c>
      <c r="E51" s="602"/>
      <c r="F51" s="602"/>
      <c r="G51" s="602"/>
      <c r="H51" s="602"/>
      <c r="I51" s="602"/>
      <c r="J51" s="602"/>
      <c r="K51" s="602"/>
      <c r="L51" s="602"/>
      <c r="P51" s="451" t="s">
        <v>18</v>
      </c>
      <c r="R51" s="602"/>
      <c r="S51" s="602"/>
      <c r="T51" s="602"/>
      <c r="U51" s="602"/>
      <c r="V51" s="602"/>
      <c r="W51" s="602"/>
    </row>
    <row r="52" spans="1:25" ht="10.5" customHeight="1" x14ac:dyDescent="0.25"/>
    <row r="53" spans="1:25" s="432" customFormat="1" ht="23.25" customHeight="1" x14ac:dyDescent="0.25">
      <c r="B53" s="852"/>
      <c r="C53" s="432" t="s">
        <v>714</v>
      </c>
      <c r="E53" s="452">
        <f>VLOOKUP(C51,'11 HR Salary Data'!C:M,8,0)</f>
        <v>48412.698600000003</v>
      </c>
      <c r="F53" s="452">
        <f>VLOOKUP(C51,'11 HR Salary Data'!C:R,13,0)</f>
        <v>49380.952572000002</v>
      </c>
      <c r="G53" s="452">
        <f>VLOOKUP(C51,'11 HR Salary Data'!C:W,18,0)</f>
        <v>50368.571623440002</v>
      </c>
      <c r="H53" s="452">
        <f>VLOOKUP(C51,'11 HR Salary Data'!C:AB,23,0)</f>
        <v>51375.943055908807</v>
      </c>
      <c r="I53" s="452">
        <f>VLOOKUP(C51,'11 HR Salary Data'!C:AH,28,0)</f>
        <v>52403.461917026987</v>
      </c>
      <c r="J53" s="452">
        <f>VLOOKUP(C51,'11 HR Salary Data'!C:AM,33,0)</f>
        <v>53451.531155367527</v>
      </c>
      <c r="K53" s="452">
        <f>VLOOKUP(C51,'11 HR Salary Data'!C:AV,38,0)</f>
        <v>54520.561778474876</v>
      </c>
      <c r="L53" s="452">
        <f>VLOOKUP(C51,'11 HR Salary Data'!C:AV,43,0)</f>
        <v>55610.973014044372</v>
      </c>
      <c r="O53" s="852"/>
      <c r="P53" s="432" t="s">
        <v>714</v>
      </c>
      <c r="R53" s="452">
        <f>VLOOKUP(P51,'11 HR Salary Data'!C:M,8,0)</f>
        <v>48412.698600000003</v>
      </c>
      <c r="S53" s="452">
        <f>VLOOKUP(P51,'11 HR Salary Data'!C:R,13,0)</f>
        <v>49380.952572000002</v>
      </c>
      <c r="T53" s="452">
        <f>VLOOKUP(P51,'11 HR Salary Data'!C:W,18,0)</f>
        <v>50368.571623440002</v>
      </c>
      <c r="U53" s="452">
        <f>VLOOKUP(P51,'11 HR Salary Data'!C:AB,23,0)</f>
        <v>51375.943055908807</v>
      </c>
      <c r="V53" s="452">
        <f>VLOOKUP(P51,'11 HR Salary Data'!C:AH,28,0)</f>
        <v>52403.461917026987</v>
      </c>
      <c r="W53" s="452">
        <f>VLOOKUP(P51,'11 HR Salary Data'!C:AM,33,0)</f>
        <v>53451.531155367527</v>
      </c>
      <c r="X53" s="452">
        <f>VLOOKUP(P51,'11 HR Salary Data'!C:AV,38,0)</f>
        <v>54520.561778474876</v>
      </c>
      <c r="Y53" s="452">
        <f>VLOOKUP(P51,'11 HR Salary Data'!C:AV,43,0)</f>
        <v>55610.973014044372</v>
      </c>
    </row>
    <row r="54" spans="1:25" x14ac:dyDescent="0.25">
      <c r="C54" s="453" t="s">
        <v>715</v>
      </c>
      <c r="P54" s="453" t="s">
        <v>715</v>
      </c>
    </row>
    <row r="55" spans="1:25" x14ac:dyDescent="0.25">
      <c r="C55" s="453"/>
      <c r="P55" s="453"/>
    </row>
    <row r="56" spans="1:25" s="432" customFormat="1" ht="24.75" customHeight="1" x14ac:dyDescent="0.25">
      <c r="B56" s="852"/>
      <c r="C56" s="432" t="s">
        <v>716</v>
      </c>
      <c r="E56" s="454"/>
      <c r="F56" s="454"/>
      <c r="G56" s="454"/>
      <c r="H56" s="454"/>
      <c r="I56" s="454"/>
      <c r="J56" s="454"/>
      <c r="K56" s="454"/>
      <c r="L56" s="454"/>
      <c r="O56" s="852"/>
      <c r="P56" s="432" t="s">
        <v>716</v>
      </c>
      <c r="R56" s="454"/>
      <c r="S56" s="454"/>
      <c r="T56" s="454"/>
      <c r="U56" s="454"/>
      <c r="V56" s="454"/>
      <c r="W56" s="454"/>
      <c r="X56" s="454"/>
      <c r="Y56" s="454"/>
    </row>
    <row r="57" spans="1:25" ht="15.75" thickBot="1" x14ac:dyDescent="0.3">
      <c r="C57" s="455" t="s">
        <v>717</v>
      </c>
      <c r="P57" s="455" t="s">
        <v>717</v>
      </c>
    </row>
    <row r="58" spans="1:25" x14ac:dyDescent="0.25">
      <c r="C58" s="456" t="s">
        <v>718</v>
      </c>
      <c r="D58" s="457"/>
      <c r="E58" s="457"/>
      <c r="F58" s="457"/>
      <c r="G58" s="457"/>
      <c r="H58" s="457"/>
      <c r="I58" s="457"/>
      <c r="J58" s="457"/>
      <c r="K58" s="457"/>
      <c r="L58" s="457"/>
      <c r="P58" s="458" t="s">
        <v>718</v>
      </c>
      <c r="Q58" s="459"/>
      <c r="R58" s="459"/>
      <c r="S58" s="459"/>
      <c r="T58" s="459"/>
      <c r="U58" s="459"/>
      <c r="V58" s="459"/>
      <c r="W58" s="459"/>
      <c r="X58" s="459"/>
      <c r="Y58" s="459"/>
    </row>
    <row r="59" spans="1:25" outlineLevel="1" x14ac:dyDescent="0.25">
      <c r="C59" s="460" t="s">
        <v>719</v>
      </c>
      <c r="D59" s="461"/>
      <c r="E59" s="461">
        <f>IF(B63=0,0,ROUND(+E53/52.178571/35,2))</f>
        <v>0</v>
      </c>
      <c r="F59" s="461">
        <f>IF(B63=0,0,ROUND(+F53/52.178571/35,2))</f>
        <v>0</v>
      </c>
      <c r="G59" s="461">
        <f>IF(B63=0,0,ROUND(+G53/52.178571/35,2))</f>
        <v>0</v>
      </c>
      <c r="H59" s="461">
        <f>IF(B63=0,0,ROUND(+H53/52.178571/35,2))</f>
        <v>0</v>
      </c>
      <c r="I59" s="461">
        <f>IF(B63=0,0,ROUND(+I53/52.178571/35,2))</f>
        <v>0</v>
      </c>
      <c r="J59" s="461">
        <f>IF(B63=0,0,ROUND(+J53/52.178571/35,2))</f>
        <v>0</v>
      </c>
      <c r="K59" s="461">
        <f>IF(B63=0,0,ROUND(+K53/52.178571/35,2))</f>
        <v>0</v>
      </c>
      <c r="L59" s="461">
        <f>IF(B63=0,0,ROUND(+L53/52.178571/35,2))</f>
        <v>0</v>
      </c>
      <c r="P59" s="462" t="s">
        <v>719</v>
      </c>
      <c r="Q59" s="463"/>
      <c r="R59" s="463">
        <f>IF(O63=0,0,ROUND(+R53/52.178571/35,2))</f>
        <v>0</v>
      </c>
      <c r="S59" s="463">
        <f>IF(O63=0,0,ROUND(+S53/52.178571/35,2))</f>
        <v>0</v>
      </c>
      <c r="T59" s="463">
        <f>IF(O63=0,0,ROUND(+T53/52.178571/35,2))</f>
        <v>0</v>
      </c>
      <c r="U59" s="463">
        <f>IF(O63=0,0,ROUND(+U53/52.178571/35,2))</f>
        <v>0</v>
      </c>
      <c r="V59" s="463">
        <f>IF(O63=0,0,ROUND(+V53/52.178571/35,2))</f>
        <v>0</v>
      </c>
      <c r="W59" s="463">
        <f>IF(O63=0,0,ROUND(+W53/52.178571/35,2))</f>
        <v>0</v>
      </c>
      <c r="X59" s="463">
        <f>IF(O63=0,0,ROUND(+X53/52.178571/35,2))</f>
        <v>0</v>
      </c>
      <c r="Y59" s="463">
        <f>IF(O63=0,0,ROUND(+Y53/52.178571/35,2))</f>
        <v>0</v>
      </c>
    </row>
    <row r="60" spans="1:25" outlineLevel="1" x14ac:dyDescent="0.25">
      <c r="C60" s="460" t="s">
        <v>882</v>
      </c>
      <c r="D60" s="464"/>
      <c r="E60" s="464">
        <f>E59*0.2</f>
        <v>0</v>
      </c>
      <c r="F60" s="464">
        <f t="shared" ref="F60" si="47">F59*0.2</f>
        <v>0</v>
      </c>
      <c r="G60" s="464">
        <f t="shared" ref="G60" si="48">G59*0.2</f>
        <v>0</v>
      </c>
      <c r="H60" s="464">
        <f t="shared" ref="H60" si="49">H59*0.2</f>
        <v>0</v>
      </c>
      <c r="I60" s="464">
        <f t="shared" ref="I60" si="50">I59*0.2</f>
        <v>0</v>
      </c>
      <c r="J60" s="464">
        <f t="shared" ref="J60" si="51">J59*0.2</f>
        <v>0</v>
      </c>
      <c r="K60" s="464">
        <f t="shared" ref="K60" si="52">K59*0.2</f>
        <v>0</v>
      </c>
      <c r="L60" s="464">
        <f t="shared" ref="L60" si="53">L59*0.2</f>
        <v>0</v>
      </c>
      <c r="P60" s="462" t="s">
        <v>720</v>
      </c>
      <c r="Q60" s="465"/>
      <c r="R60" s="465">
        <f>R59*0.3</f>
        <v>0</v>
      </c>
      <c r="S60" s="465">
        <f t="shared" ref="S60" si="54">S59*0.3</f>
        <v>0</v>
      </c>
      <c r="T60" s="465">
        <f t="shared" ref="T60" si="55">T59*0.3</f>
        <v>0</v>
      </c>
      <c r="U60" s="465">
        <f t="shared" ref="U60" si="56">U59*0.3</f>
        <v>0</v>
      </c>
      <c r="V60" s="465">
        <f t="shared" ref="V60" si="57">V59*0.3</f>
        <v>0</v>
      </c>
      <c r="W60" s="465">
        <f t="shared" ref="W60:Y60" si="58">W59*0.3</f>
        <v>0</v>
      </c>
      <c r="X60" s="465">
        <f t="shared" si="58"/>
        <v>0</v>
      </c>
      <c r="Y60" s="465">
        <f t="shared" si="58"/>
        <v>0</v>
      </c>
    </row>
    <row r="61" spans="1:25" ht="15.75" outlineLevel="1" thickBot="1" x14ac:dyDescent="0.3">
      <c r="C61" s="466"/>
      <c r="D61" s="467" t="s">
        <v>721</v>
      </c>
      <c r="E61" s="468">
        <f>ROUND((E59+E60),2)</f>
        <v>0</v>
      </c>
      <c r="F61" s="468">
        <f t="shared" ref="F61:L61" si="59">ROUND((F59+F60),2)</f>
        <v>0</v>
      </c>
      <c r="G61" s="468">
        <f t="shared" si="59"/>
        <v>0</v>
      </c>
      <c r="H61" s="468">
        <f t="shared" si="59"/>
        <v>0</v>
      </c>
      <c r="I61" s="468">
        <f t="shared" si="59"/>
        <v>0</v>
      </c>
      <c r="J61" s="468">
        <f t="shared" si="59"/>
        <v>0</v>
      </c>
      <c r="K61" s="468">
        <f t="shared" si="59"/>
        <v>0</v>
      </c>
      <c r="L61" s="468">
        <f t="shared" si="59"/>
        <v>0</v>
      </c>
      <c r="P61" s="469"/>
      <c r="Q61" s="470" t="s">
        <v>721</v>
      </c>
      <c r="R61" s="471">
        <f>ROUND((R59+R60),2)</f>
        <v>0</v>
      </c>
      <c r="S61" s="471">
        <f t="shared" ref="S61" si="60">ROUND((S59+S60),2)</f>
        <v>0</v>
      </c>
      <c r="T61" s="471">
        <f t="shared" ref="T61" si="61">ROUND((T59+T60),2)</f>
        <v>0</v>
      </c>
      <c r="U61" s="471">
        <f t="shared" ref="U61" si="62">ROUND((U59+U60),2)</f>
        <v>0</v>
      </c>
      <c r="V61" s="471">
        <f t="shared" ref="V61" si="63">ROUND((V59+V60),2)</f>
        <v>0</v>
      </c>
      <c r="W61" s="471">
        <f t="shared" ref="W61:Y61" si="64">ROUND((W59+W60),2)</f>
        <v>0</v>
      </c>
      <c r="X61" s="471">
        <f t="shared" si="64"/>
        <v>0</v>
      </c>
      <c r="Y61" s="471">
        <f t="shared" si="64"/>
        <v>0</v>
      </c>
    </row>
    <row r="62" spans="1:25" ht="10.5" customHeight="1" outlineLevel="1" thickTop="1" x14ac:dyDescent="0.25">
      <c r="C62" s="466"/>
      <c r="D62" s="461"/>
      <c r="E62" s="461"/>
      <c r="F62" s="461"/>
      <c r="G62" s="461"/>
      <c r="H62" s="461"/>
      <c r="I62" s="461"/>
      <c r="J62" s="461"/>
      <c r="K62" s="461"/>
      <c r="L62" s="461"/>
      <c r="P62" s="469"/>
      <c r="Q62" s="463"/>
      <c r="R62" s="463"/>
      <c r="S62" s="463"/>
      <c r="T62" s="463"/>
      <c r="U62" s="463"/>
      <c r="V62" s="463"/>
      <c r="W62" s="463"/>
      <c r="X62" s="463"/>
      <c r="Y62" s="463"/>
    </row>
    <row r="63" spans="1:25" outlineLevel="1" x14ac:dyDescent="0.25">
      <c r="A63" s="605"/>
      <c r="B63" s="851">
        <f>IF(D48="FIXED TERM", 20202,0)</f>
        <v>0</v>
      </c>
      <c r="C63" s="472" t="s">
        <v>722</v>
      </c>
      <c r="D63" s="461"/>
      <c r="E63" s="461">
        <f>E59*E56</f>
        <v>0</v>
      </c>
      <c r="F63" s="461">
        <f t="shared" ref="F63:L63" si="65">F59*F56</f>
        <v>0</v>
      </c>
      <c r="G63" s="461">
        <f t="shared" si="65"/>
        <v>0</v>
      </c>
      <c r="H63" s="461">
        <f t="shared" si="65"/>
        <v>0</v>
      </c>
      <c r="I63" s="461">
        <f t="shared" si="65"/>
        <v>0</v>
      </c>
      <c r="J63" s="461">
        <f t="shared" si="65"/>
        <v>0</v>
      </c>
      <c r="K63" s="461">
        <f t="shared" si="65"/>
        <v>0</v>
      </c>
      <c r="L63" s="461">
        <f t="shared" si="65"/>
        <v>0</v>
      </c>
      <c r="O63" s="851">
        <f>IF(Q48="FIXED TERM", 20202,0)</f>
        <v>0</v>
      </c>
      <c r="P63" s="473" t="s">
        <v>722</v>
      </c>
      <c r="Q63" s="463"/>
      <c r="R63" s="463">
        <f>R59*R56</f>
        <v>0</v>
      </c>
      <c r="S63" s="463">
        <f t="shared" ref="S63:Y63" si="66">S59*S56</f>
        <v>0</v>
      </c>
      <c r="T63" s="463">
        <f t="shared" si="66"/>
        <v>0</v>
      </c>
      <c r="U63" s="463">
        <f t="shared" si="66"/>
        <v>0</v>
      </c>
      <c r="V63" s="463">
        <f t="shared" si="66"/>
        <v>0</v>
      </c>
      <c r="W63" s="463">
        <f t="shared" si="66"/>
        <v>0</v>
      </c>
      <c r="X63" s="463">
        <f t="shared" si="66"/>
        <v>0</v>
      </c>
      <c r="Y63" s="463">
        <f t="shared" si="66"/>
        <v>0</v>
      </c>
    </row>
    <row r="64" spans="1:25" outlineLevel="1" x14ac:dyDescent="0.25">
      <c r="B64" s="851">
        <f>B63</f>
        <v>0</v>
      </c>
      <c r="C64" s="472" t="s">
        <v>723</v>
      </c>
      <c r="D64" s="461"/>
      <c r="E64" s="461">
        <f>ROUND((((E59*140)*17.5%)/1820)*E56,2)</f>
        <v>0</v>
      </c>
      <c r="F64" s="461">
        <f t="shared" ref="F64:L64" si="67">ROUND((((F59*140)*17.5%)/1820)*F56,2)</f>
        <v>0</v>
      </c>
      <c r="G64" s="461">
        <f t="shared" si="67"/>
        <v>0</v>
      </c>
      <c r="H64" s="461">
        <f t="shared" si="67"/>
        <v>0</v>
      </c>
      <c r="I64" s="461">
        <f t="shared" si="67"/>
        <v>0</v>
      </c>
      <c r="J64" s="461">
        <f t="shared" si="67"/>
        <v>0</v>
      </c>
      <c r="K64" s="461">
        <f t="shared" si="67"/>
        <v>0</v>
      </c>
      <c r="L64" s="461">
        <f t="shared" si="67"/>
        <v>0</v>
      </c>
      <c r="O64" s="851">
        <f>O63</f>
        <v>0</v>
      </c>
      <c r="P64" s="473" t="s">
        <v>723</v>
      </c>
      <c r="Q64" s="463"/>
      <c r="R64" s="463">
        <f>ROUND((((R59*140)*17.5%)/1820)*R56,2)</f>
        <v>0</v>
      </c>
      <c r="S64" s="463">
        <f t="shared" ref="S64:Y64" si="68">ROUND((((S59*140)*17.5%)/1820)*S56,2)</f>
        <v>0</v>
      </c>
      <c r="T64" s="463">
        <f t="shared" si="68"/>
        <v>0</v>
      </c>
      <c r="U64" s="463">
        <f t="shared" si="68"/>
        <v>0</v>
      </c>
      <c r="V64" s="463">
        <f t="shared" si="68"/>
        <v>0</v>
      </c>
      <c r="W64" s="463">
        <f t="shared" si="68"/>
        <v>0</v>
      </c>
      <c r="X64" s="463">
        <f t="shared" si="68"/>
        <v>0</v>
      </c>
      <c r="Y64" s="463">
        <f t="shared" si="68"/>
        <v>0</v>
      </c>
    </row>
    <row r="65" spans="2:25" ht="15.75" outlineLevel="1" thickBot="1" x14ac:dyDescent="0.3">
      <c r="B65" s="851">
        <f>IF(B63&gt;0,20252,0)</f>
        <v>0</v>
      </c>
      <c r="C65" s="472" t="s">
        <v>883</v>
      </c>
      <c r="D65" s="461"/>
      <c r="E65" s="461">
        <f>ROUND((E63*20%)+(E64*20%),2)</f>
        <v>0</v>
      </c>
      <c r="F65" s="461">
        <f t="shared" ref="F65" si="69">ROUND((F63*20%)+(F64*20%),2)</f>
        <v>0</v>
      </c>
      <c r="G65" s="461">
        <f t="shared" ref="G65" si="70">ROUND((G63*20%)+(G64*20%),2)</f>
        <v>0</v>
      </c>
      <c r="H65" s="461">
        <f t="shared" ref="H65" si="71">ROUND((H63*20%)+(H64*20%),2)</f>
        <v>0</v>
      </c>
      <c r="I65" s="461">
        <f t="shared" ref="I65" si="72">ROUND((I63*20%)+(I64*20%),2)</f>
        <v>0</v>
      </c>
      <c r="J65" s="461">
        <f t="shared" ref="J65" si="73">ROUND((J63*20%)+(J64*20%),2)</f>
        <v>0</v>
      </c>
      <c r="K65" s="461">
        <f t="shared" ref="K65" si="74">ROUND((K63*20%)+(K64*20%),2)</f>
        <v>0</v>
      </c>
      <c r="L65" s="461">
        <f t="shared" ref="L65" si="75">ROUND((L63*20%)+(L64*20%),2)</f>
        <v>0</v>
      </c>
      <c r="O65" s="851">
        <f>IF(O63&gt;0,20252,0)</f>
        <v>0</v>
      </c>
      <c r="P65" s="473" t="s">
        <v>724</v>
      </c>
      <c r="Q65" s="463"/>
      <c r="R65" s="463">
        <f>ROUND((R63*30%)+(R64*30%),2)</f>
        <v>0</v>
      </c>
      <c r="S65" s="463">
        <f t="shared" ref="S65" si="76">ROUND((S63*30%)+(S64*30%),2)</f>
        <v>0</v>
      </c>
      <c r="T65" s="463">
        <f t="shared" ref="T65" si="77">ROUND((T63*30%)+(T64*30%),2)</f>
        <v>0</v>
      </c>
      <c r="U65" s="463">
        <f t="shared" ref="U65" si="78">ROUND((U63*30%)+(U64*30%),2)</f>
        <v>0</v>
      </c>
      <c r="V65" s="463">
        <f t="shared" ref="V65" si="79">ROUND((V63*30%)+(V64*30%),2)</f>
        <v>0</v>
      </c>
      <c r="W65" s="463">
        <f t="shared" ref="W65:Y65" si="80">ROUND((W63*30%)+(W64*30%),2)</f>
        <v>0</v>
      </c>
      <c r="X65" s="463">
        <f t="shared" si="80"/>
        <v>0</v>
      </c>
      <c r="Y65" s="463">
        <f t="shared" si="80"/>
        <v>0</v>
      </c>
    </row>
    <row r="66" spans="2:25" ht="15.75" thickBot="1" x14ac:dyDescent="0.3">
      <c r="C66" s="474" t="s">
        <v>886</v>
      </c>
      <c r="D66" s="475"/>
      <c r="E66" s="476">
        <f>(E63+E64)*1.2</f>
        <v>0</v>
      </c>
      <c r="F66" s="476">
        <f t="shared" ref="F66:L66" si="81">(F63+F64)*1.2</f>
        <v>0</v>
      </c>
      <c r="G66" s="476">
        <f t="shared" si="81"/>
        <v>0</v>
      </c>
      <c r="H66" s="476">
        <f t="shared" si="81"/>
        <v>0</v>
      </c>
      <c r="I66" s="476">
        <f t="shared" si="81"/>
        <v>0</v>
      </c>
      <c r="J66" s="476">
        <f t="shared" si="81"/>
        <v>0</v>
      </c>
      <c r="K66" s="476">
        <f t="shared" si="81"/>
        <v>0</v>
      </c>
      <c r="L66" s="476">
        <f t="shared" si="81"/>
        <v>0</v>
      </c>
      <c r="P66" s="477" t="s">
        <v>725</v>
      </c>
      <c r="Q66" s="478"/>
      <c r="R66" s="479">
        <f>(R63+R64)*1.3</f>
        <v>0</v>
      </c>
      <c r="S66" s="479">
        <f t="shared" ref="S66:Y66" si="82">(S63+S64)*1.3</f>
        <v>0</v>
      </c>
      <c r="T66" s="479">
        <f t="shared" si="82"/>
        <v>0</v>
      </c>
      <c r="U66" s="479">
        <f t="shared" si="82"/>
        <v>0</v>
      </c>
      <c r="V66" s="479">
        <f t="shared" si="82"/>
        <v>0</v>
      </c>
      <c r="W66" s="479">
        <f t="shared" si="82"/>
        <v>0</v>
      </c>
      <c r="X66" s="479">
        <f t="shared" si="82"/>
        <v>0</v>
      </c>
      <c r="Y66" s="479">
        <f t="shared" si="82"/>
        <v>0</v>
      </c>
    </row>
    <row r="67" spans="2:25" ht="9" customHeight="1" x14ac:dyDescent="0.25"/>
    <row r="68" spans="2:25" ht="15.75" thickBot="1" x14ac:dyDescent="0.3"/>
    <row r="69" spans="2:25" x14ac:dyDescent="0.25">
      <c r="C69" s="480" t="s">
        <v>726</v>
      </c>
      <c r="D69" s="481"/>
      <c r="E69" s="482"/>
      <c r="F69" s="482"/>
      <c r="G69" s="482"/>
      <c r="H69" s="482"/>
      <c r="I69" s="482"/>
      <c r="J69" s="482"/>
      <c r="K69" s="482"/>
      <c r="L69" s="482"/>
      <c r="P69" s="483" t="s">
        <v>726</v>
      </c>
      <c r="Q69" s="484"/>
      <c r="R69" s="485"/>
      <c r="S69" s="485"/>
      <c r="T69" s="485"/>
      <c r="U69" s="485"/>
      <c r="V69" s="485"/>
      <c r="W69" s="485"/>
      <c r="X69" s="485"/>
      <c r="Y69" s="485"/>
    </row>
    <row r="70" spans="2:25" outlineLevel="1" x14ac:dyDescent="0.25">
      <c r="C70" s="486" t="s">
        <v>727</v>
      </c>
      <c r="D70" s="487"/>
      <c r="E70" s="488">
        <f>IF(B74=0,0,ROUND((+E53/52.178571/35)*1.25,2))</f>
        <v>0</v>
      </c>
      <c r="F70" s="488">
        <f>IF(B74=0,0,ROUND((+F53/52.178571/35)*1.25,2))</f>
        <v>0</v>
      </c>
      <c r="G70" s="488">
        <f>IF(B74=0,0,ROUND((+G53/52.178571/35)*1.25,2))</f>
        <v>0</v>
      </c>
      <c r="H70" s="488">
        <f>IF(B74=0,0,ROUND((+H53/52.178571/35)*1.25,2))</f>
        <v>0</v>
      </c>
      <c r="I70" s="488">
        <f>IF(B74=0,0,ROUND((+I53/52.178571/35)*1.25,2))</f>
        <v>0</v>
      </c>
      <c r="J70" s="488">
        <f>IF(B74=0,0,ROUND((+J53/52.178571/35)*1.25,2))</f>
        <v>0</v>
      </c>
      <c r="K70" s="488">
        <f>IF(B74=0,0,ROUND((+K53/52.178571/35)*1.25,2))</f>
        <v>0</v>
      </c>
      <c r="L70" s="488">
        <f>IF(B74=0,0,ROUND((+L53/52.178571/35)*1.25,2))</f>
        <v>0</v>
      </c>
      <c r="P70" s="489" t="s">
        <v>727</v>
      </c>
      <c r="Q70" s="490"/>
      <c r="R70" s="491">
        <f>IF(O74=0,0,ROUND((+R53/52.178571/35)*1.25,2))</f>
        <v>0</v>
      </c>
      <c r="S70" s="491">
        <f>IF(O74=0,0,ROUND((+S53/52.178571/35)*1.25,2))</f>
        <v>0</v>
      </c>
      <c r="T70" s="491">
        <f>IF(O74=0,0,ROUND((+T53/52.178571/35)*1.25,2))</f>
        <v>0</v>
      </c>
      <c r="U70" s="491">
        <f>IF(O74=0,0,ROUND((+U53/52.178571/35)*1.25,2))</f>
        <v>0</v>
      </c>
      <c r="V70" s="491">
        <f>IF(O74=0,0,ROUND((+V53/52.178571/35)*1.25,2))</f>
        <v>0</v>
      </c>
      <c r="W70" s="491">
        <f>IF(O74=0,0,ROUND((+W53/52.178571/35)*1.25,2))</f>
        <v>0</v>
      </c>
      <c r="X70" s="491">
        <f>IF(O74=0,0,ROUND((+X53/52.178571/35)*1.25,2))</f>
        <v>0</v>
      </c>
      <c r="Y70" s="491">
        <f>IF(O74=0,0,ROUND((+Y53/52.178571/35)*1.25,2))</f>
        <v>0</v>
      </c>
    </row>
    <row r="71" spans="2:25" outlineLevel="1" x14ac:dyDescent="0.25">
      <c r="C71" s="492" t="s">
        <v>884</v>
      </c>
      <c r="D71" s="493"/>
      <c r="E71" s="494">
        <f>E70*0.163</f>
        <v>0</v>
      </c>
      <c r="F71" s="494">
        <f t="shared" ref="F71" si="83">F70*0.163</f>
        <v>0</v>
      </c>
      <c r="G71" s="494">
        <f t="shared" ref="G71" si="84">G70*0.163</f>
        <v>0</v>
      </c>
      <c r="H71" s="494">
        <f t="shared" ref="H71" si="85">H70*0.163</f>
        <v>0</v>
      </c>
      <c r="I71" s="494">
        <f t="shared" ref="I71" si="86">I70*0.163</f>
        <v>0</v>
      </c>
      <c r="J71" s="494">
        <f t="shared" ref="J71" si="87">J70*0.163</f>
        <v>0</v>
      </c>
      <c r="K71" s="494">
        <f t="shared" ref="K71" si="88">K70*0.163</f>
        <v>0</v>
      </c>
      <c r="L71" s="494">
        <f t="shared" ref="L71" si="89">L70*0.163</f>
        <v>0</v>
      </c>
      <c r="P71" s="495" t="s">
        <v>720</v>
      </c>
      <c r="Q71" s="496"/>
      <c r="R71" s="497">
        <f>R70*0.3</f>
        <v>0</v>
      </c>
      <c r="S71" s="497">
        <f t="shared" ref="S71" si="90">S70*0.3</f>
        <v>0</v>
      </c>
      <c r="T71" s="497">
        <f t="shared" ref="T71" si="91">T70*0.3</f>
        <v>0</v>
      </c>
      <c r="U71" s="497">
        <f t="shared" ref="U71" si="92">U70*0.3</f>
        <v>0</v>
      </c>
      <c r="V71" s="497">
        <f t="shared" ref="V71" si="93">V70*0.3</f>
        <v>0</v>
      </c>
      <c r="W71" s="497">
        <f t="shared" ref="W71:Y71" si="94">W70*0.3</f>
        <v>0</v>
      </c>
      <c r="X71" s="497">
        <f t="shared" si="94"/>
        <v>0</v>
      </c>
      <c r="Y71" s="497">
        <f t="shared" si="94"/>
        <v>0</v>
      </c>
    </row>
    <row r="72" spans="2:25" ht="15.75" outlineLevel="1" thickBot="1" x14ac:dyDescent="0.3">
      <c r="C72" s="498"/>
      <c r="D72" s="499" t="s">
        <v>721</v>
      </c>
      <c r="E72" s="500">
        <f>ROUND((E70+E71),2)</f>
        <v>0</v>
      </c>
      <c r="F72" s="500">
        <f t="shared" ref="F72:L72" si="95">ROUND((F70+F71),2)</f>
        <v>0</v>
      </c>
      <c r="G72" s="500">
        <f t="shared" si="95"/>
        <v>0</v>
      </c>
      <c r="H72" s="500">
        <f t="shared" si="95"/>
        <v>0</v>
      </c>
      <c r="I72" s="500">
        <f t="shared" si="95"/>
        <v>0</v>
      </c>
      <c r="J72" s="500">
        <f t="shared" si="95"/>
        <v>0</v>
      </c>
      <c r="K72" s="500">
        <f t="shared" si="95"/>
        <v>0</v>
      </c>
      <c r="L72" s="500">
        <f t="shared" si="95"/>
        <v>0</v>
      </c>
      <c r="P72" s="501"/>
      <c r="Q72" s="502" t="s">
        <v>721</v>
      </c>
      <c r="R72" s="503">
        <f>ROUND((R70+R71),2)</f>
        <v>0</v>
      </c>
      <c r="S72" s="503">
        <f t="shared" ref="S72" si="96">ROUND((S70+S71),2)</f>
        <v>0</v>
      </c>
      <c r="T72" s="503">
        <f t="shared" ref="T72" si="97">ROUND((T70+T71),2)</f>
        <v>0</v>
      </c>
      <c r="U72" s="503">
        <f t="shared" ref="U72" si="98">ROUND((U70+U71),2)</f>
        <v>0</v>
      </c>
      <c r="V72" s="503">
        <f t="shared" ref="V72" si="99">ROUND((V70+V71),2)</f>
        <v>0</v>
      </c>
      <c r="W72" s="503">
        <f t="shared" ref="W72:Y72" si="100">ROUND((W70+W71),2)</f>
        <v>0</v>
      </c>
      <c r="X72" s="503">
        <f t="shared" si="100"/>
        <v>0</v>
      </c>
      <c r="Y72" s="503">
        <f t="shared" si="100"/>
        <v>0</v>
      </c>
    </row>
    <row r="73" spans="2:25" ht="15.75" outlineLevel="1" thickTop="1" x14ac:dyDescent="0.25">
      <c r="C73" s="498"/>
      <c r="D73" s="487"/>
      <c r="E73" s="504"/>
      <c r="F73" s="504"/>
      <c r="G73" s="504"/>
      <c r="H73" s="504"/>
      <c r="I73" s="504"/>
      <c r="J73" s="504"/>
      <c r="K73" s="504"/>
      <c r="L73" s="504"/>
      <c r="P73" s="501"/>
      <c r="Q73" s="490"/>
      <c r="R73" s="505"/>
      <c r="S73" s="505"/>
      <c r="T73" s="505"/>
      <c r="U73" s="505"/>
      <c r="V73" s="505"/>
      <c r="W73" s="505"/>
      <c r="X73" s="505"/>
      <c r="Y73" s="505"/>
    </row>
    <row r="74" spans="2:25" outlineLevel="1" x14ac:dyDescent="0.25">
      <c r="B74" s="851">
        <f>IF(D48="CASUAL", 20203,0)</f>
        <v>0</v>
      </c>
      <c r="C74" s="492" t="s">
        <v>722</v>
      </c>
      <c r="D74" s="487"/>
      <c r="E74" s="488">
        <f>E70*E56</f>
        <v>0</v>
      </c>
      <c r="F74" s="488">
        <f t="shared" ref="F74:L74" si="101">F70*F56</f>
        <v>0</v>
      </c>
      <c r="G74" s="488">
        <f t="shared" si="101"/>
        <v>0</v>
      </c>
      <c r="H74" s="488">
        <f t="shared" si="101"/>
        <v>0</v>
      </c>
      <c r="I74" s="488">
        <f t="shared" si="101"/>
        <v>0</v>
      </c>
      <c r="J74" s="488">
        <f t="shared" si="101"/>
        <v>0</v>
      </c>
      <c r="K74" s="488">
        <f t="shared" si="101"/>
        <v>0</v>
      </c>
      <c r="L74" s="488">
        <f t="shared" si="101"/>
        <v>0</v>
      </c>
      <c r="O74" s="851">
        <f>IF(Q48="CASUAL", 20203,0)</f>
        <v>0</v>
      </c>
      <c r="P74" s="495" t="s">
        <v>722</v>
      </c>
      <c r="Q74" s="490"/>
      <c r="R74" s="491">
        <f>R70*R56</f>
        <v>0</v>
      </c>
      <c r="S74" s="491">
        <f t="shared" ref="S74:Y74" si="102">S70*S56</f>
        <v>0</v>
      </c>
      <c r="T74" s="491">
        <f t="shared" si="102"/>
        <v>0</v>
      </c>
      <c r="U74" s="491">
        <f t="shared" si="102"/>
        <v>0</v>
      </c>
      <c r="V74" s="491">
        <f t="shared" si="102"/>
        <v>0</v>
      </c>
      <c r="W74" s="491">
        <f t="shared" si="102"/>
        <v>0</v>
      </c>
      <c r="X74" s="491">
        <f t="shared" si="102"/>
        <v>0</v>
      </c>
      <c r="Y74" s="491">
        <f t="shared" si="102"/>
        <v>0</v>
      </c>
    </row>
    <row r="75" spans="2:25" ht="15.75" outlineLevel="1" thickBot="1" x14ac:dyDescent="0.3">
      <c r="B75" s="851">
        <f>IF(B74=0,0,20253)</f>
        <v>0</v>
      </c>
      <c r="C75" s="492" t="s">
        <v>885</v>
      </c>
      <c r="D75" s="487"/>
      <c r="E75" s="488">
        <f>E74*0.163</f>
        <v>0</v>
      </c>
      <c r="F75" s="488">
        <f t="shared" ref="F75" si="103">F74*0.163</f>
        <v>0</v>
      </c>
      <c r="G75" s="488">
        <f t="shared" ref="G75" si="104">G74*0.163</f>
        <v>0</v>
      </c>
      <c r="H75" s="488">
        <f t="shared" ref="H75" si="105">H74*0.163</f>
        <v>0</v>
      </c>
      <c r="I75" s="488">
        <f t="shared" ref="I75" si="106">I74*0.163</f>
        <v>0</v>
      </c>
      <c r="J75" s="488">
        <f t="shared" ref="J75" si="107">J74*0.163</f>
        <v>0</v>
      </c>
      <c r="K75" s="488">
        <f t="shared" ref="K75" si="108">K74*0.163</f>
        <v>0</v>
      </c>
      <c r="L75" s="488">
        <f t="shared" ref="L75" si="109">L74*0.163</f>
        <v>0</v>
      </c>
      <c r="O75" s="851">
        <f>IF(O74=0,0,20253)</f>
        <v>0</v>
      </c>
      <c r="P75" s="495" t="s">
        <v>724</v>
      </c>
      <c r="Q75" s="490"/>
      <c r="R75" s="491">
        <f>R74*0.3</f>
        <v>0</v>
      </c>
      <c r="S75" s="491">
        <f t="shared" ref="S75" si="110">S74*0.3</f>
        <v>0</v>
      </c>
      <c r="T75" s="491">
        <f t="shared" ref="T75" si="111">T74*0.3</f>
        <v>0</v>
      </c>
      <c r="U75" s="491">
        <f t="shared" ref="U75" si="112">U74*0.3</f>
        <v>0</v>
      </c>
      <c r="V75" s="491">
        <f t="shared" ref="V75" si="113">V74*0.3</f>
        <v>0</v>
      </c>
      <c r="W75" s="491">
        <f t="shared" ref="W75:Y75" si="114">W74*0.3</f>
        <v>0</v>
      </c>
      <c r="X75" s="491">
        <f t="shared" si="114"/>
        <v>0</v>
      </c>
      <c r="Y75" s="491">
        <f t="shared" si="114"/>
        <v>0</v>
      </c>
    </row>
    <row r="76" spans="2:25" ht="19.5" thickBot="1" x14ac:dyDescent="0.3">
      <c r="B76" s="853" t="s">
        <v>801</v>
      </c>
      <c r="C76" s="474" t="s">
        <v>728</v>
      </c>
      <c r="D76" s="475"/>
      <c r="E76" s="476">
        <f>E72*E56</f>
        <v>0</v>
      </c>
      <c r="F76" s="476">
        <f t="shared" ref="F76:L76" si="115">F72*F56</f>
        <v>0</v>
      </c>
      <c r="G76" s="476">
        <f t="shared" si="115"/>
        <v>0</v>
      </c>
      <c r="H76" s="476">
        <f t="shared" si="115"/>
        <v>0</v>
      </c>
      <c r="I76" s="476">
        <f t="shared" si="115"/>
        <v>0</v>
      </c>
      <c r="J76" s="476">
        <f t="shared" si="115"/>
        <v>0</v>
      </c>
      <c r="K76" s="476">
        <f t="shared" si="115"/>
        <v>0</v>
      </c>
      <c r="L76" s="476">
        <f t="shared" si="115"/>
        <v>0</v>
      </c>
      <c r="O76" s="853" t="s">
        <v>801</v>
      </c>
      <c r="P76" s="477" t="s">
        <v>728</v>
      </c>
      <c r="Q76" s="478"/>
      <c r="R76" s="479">
        <f>R72*R56</f>
        <v>0</v>
      </c>
      <c r="S76" s="479">
        <f t="shared" ref="S76:Y76" si="116">S72*S56</f>
        <v>0</v>
      </c>
      <c r="T76" s="479">
        <f t="shared" si="116"/>
        <v>0</v>
      </c>
      <c r="U76" s="479">
        <f t="shared" si="116"/>
        <v>0</v>
      </c>
      <c r="V76" s="479">
        <f t="shared" si="116"/>
        <v>0</v>
      </c>
      <c r="W76" s="479">
        <f t="shared" si="116"/>
        <v>0</v>
      </c>
      <c r="X76" s="479">
        <f t="shared" si="116"/>
        <v>0</v>
      </c>
      <c r="Y76" s="479">
        <f t="shared" si="116"/>
        <v>0</v>
      </c>
    </row>
    <row r="77" spans="2:25" ht="6" customHeight="1" x14ac:dyDescent="0.25"/>
    <row r="79" spans="2:25" ht="24.75" customHeight="1" x14ac:dyDescent="0.25">
      <c r="C79" s="606" t="s">
        <v>795</v>
      </c>
      <c r="D79" s="597"/>
      <c r="E79" s="597"/>
      <c r="F79" s="597"/>
      <c r="G79" s="597"/>
      <c r="H79" s="597"/>
      <c r="I79" s="597"/>
      <c r="J79" s="597"/>
      <c r="K79" s="696"/>
      <c r="L79" s="696"/>
      <c r="P79" s="606" t="s">
        <v>795</v>
      </c>
    </row>
    <row r="80" spans="2:25" ht="24.75" customHeight="1" x14ac:dyDescent="0.25">
      <c r="C80" s="606"/>
      <c r="D80" s="597"/>
      <c r="E80" s="597"/>
      <c r="F80" s="597"/>
      <c r="G80" s="597"/>
      <c r="H80" s="597"/>
      <c r="I80" s="597"/>
      <c r="J80" s="597"/>
      <c r="K80" s="696"/>
      <c r="L80" s="696"/>
    </row>
    <row r="81" spans="1:25" ht="25.5" x14ac:dyDescent="0.25">
      <c r="C81" s="603" t="s">
        <v>790</v>
      </c>
      <c r="D81" s="604"/>
      <c r="P81" s="603" t="s">
        <v>790</v>
      </c>
      <c r="Q81" s="604"/>
    </row>
    <row r="82" spans="1:25" ht="11.25" customHeight="1" x14ac:dyDescent="0.25">
      <c r="C82" s="450"/>
      <c r="P82" s="450"/>
    </row>
    <row r="83" spans="1:25" ht="10.5" customHeight="1" thickBot="1" x14ac:dyDescent="0.3"/>
    <row r="84" spans="1:25" ht="27.75" customHeight="1" thickBot="1" x14ac:dyDescent="0.3">
      <c r="C84" s="451" t="s">
        <v>18</v>
      </c>
      <c r="E84" s="602"/>
      <c r="F84" s="602"/>
      <c r="G84" s="602"/>
      <c r="H84" s="602"/>
      <c r="I84" s="602"/>
      <c r="J84" s="602"/>
      <c r="K84" s="602"/>
      <c r="L84" s="602"/>
      <c r="P84" s="451" t="s">
        <v>18</v>
      </c>
      <c r="R84" s="602"/>
      <c r="S84" s="602"/>
      <c r="T84" s="602"/>
      <c r="U84" s="602"/>
      <c r="V84" s="602"/>
      <c r="W84" s="602"/>
    </row>
    <row r="85" spans="1:25" ht="10.5" customHeight="1" x14ac:dyDescent="0.25"/>
    <row r="86" spans="1:25" s="432" customFormat="1" ht="23.25" customHeight="1" x14ac:dyDescent="0.25">
      <c r="B86" s="852"/>
      <c r="C86" s="432" t="s">
        <v>714</v>
      </c>
      <c r="E86" s="452">
        <f>VLOOKUP(C84,'11 HR Salary Data'!C:M,8,0)</f>
        <v>48412.698600000003</v>
      </c>
      <c r="F86" s="452">
        <f>VLOOKUP(C84,'11 HR Salary Data'!C:R,13,0)</f>
        <v>49380.952572000002</v>
      </c>
      <c r="G86" s="452">
        <f>VLOOKUP(C84,'11 HR Salary Data'!C:W,18,0)</f>
        <v>50368.571623440002</v>
      </c>
      <c r="H86" s="452">
        <f>VLOOKUP(C84,'11 HR Salary Data'!C:AB,23,0)</f>
        <v>51375.943055908807</v>
      </c>
      <c r="I86" s="452">
        <f>VLOOKUP(C84,'11 HR Salary Data'!C:AH,28,0)</f>
        <v>52403.461917026987</v>
      </c>
      <c r="J86" s="452">
        <f>VLOOKUP(C84,'11 HR Salary Data'!C:AM,33,0)</f>
        <v>53451.531155367527</v>
      </c>
      <c r="K86" s="452">
        <f>VLOOKUP(C84,'11 HR Salary Data'!C:AV,38,0)</f>
        <v>54520.561778474876</v>
      </c>
      <c r="L86" s="452">
        <f>VLOOKUP(C84,'11 HR Salary Data'!C:AV,43,0)</f>
        <v>55610.973014044372</v>
      </c>
      <c r="O86" s="852"/>
      <c r="P86" s="432" t="s">
        <v>714</v>
      </c>
      <c r="R86" s="452">
        <f>VLOOKUP(P84,'11 HR Salary Data'!C:M,8,0)</f>
        <v>48412.698600000003</v>
      </c>
      <c r="S86" s="452">
        <f>VLOOKUP(P84,'11 HR Salary Data'!C:R,13,0)</f>
        <v>49380.952572000002</v>
      </c>
      <c r="T86" s="452">
        <f>VLOOKUP(P84,'11 HR Salary Data'!C:W,18,0)</f>
        <v>50368.571623440002</v>
      </c>
      <c r="U86" s="452">
        <f>VLOOKUP(P84,'11 HR Salary Data'!C:AB,23,0)</f>
        <v>51375.943055908807</v>
      </c>
      <c r="V86" s="452">
        <f>VLOOKUP(P84,'11 HR Salary Data'!C:AH,28,0)</f>
        <v>52403.461917026987</v>
      </c>
      <c r="W86" s="452">
        <f>VLOOKUP(P84,'11 HR Salary Data'!C:AM,33,0)</f>
        <v>53451.531155367527</v>
      </c>
      <c r="X86" s="452">
        <f>VLOOKUP(P84,'11 HR Salary Data'!C:AV,38,0)</f>
        <v>54520.561778474876</v>
      </c>
      <c r="Y86" s="452">
        <f>VLOOKUP(P84,'11 HR Salary Data'!C:AV,43,0)</f>
        <v>55610.973014044372</v>
      </c>
    </row>
    <row r="87" spans="1:25" x14ac:dyDescent="0.25">
      <c r="C87" s="453" t="s">
        <v>715</v>
      </c>
      <c r="P87" s="453" t="s">
        <v>715</v>
      </c>
    </row>
    <row r="88" spans="1:25" x14ac:dyDescent="0.25">
      <c r="C88" s="453"/>
      <c r="P88" s="453"/>
    </row>
    <row r="89" spans="1:25" s="432" customFormat="1" ht="24.75" customHeight="1" x14ac:dyDescent="0.25">
      <c r="B89" s="852"/>
      <c r="C89" s="432" t="s">
        <v>716</v>
      </c>
      <c r="E89" s="454"/>
      <c r="F89" s="454"/>
      <c r="G89" s="454"/>
      <c r="H89" s="454"/>
      <c r="I89" s="454"/>
      <c r="J89" s="454"/>
      <c r="K89" s="454"/>
      <c r="L89" s="454"/>
      <c r="O89" s="852"/>
      <c r="P89" s="432" t="s">
        <v>716</v>
      </c>
      <c r="R89" s="454"/>
      <c r="S89" s="454"/>
      <c r="T89" s="454"/>
      <c r="U89" s="454"/>
      <c r="V89" s="454"/>
      <c r="W89" s="454"/>
      <c r="X89" s="454"/>
      <c r="Y89" s="454"/>
    </row>
    <row r="90" spans="1:25" ht="15.75" thickBot="1" x14ac:dyDescent="0.3">
      <c r="C90" s="455" t="s">
        <v>717</v>
      </c>
      <c r="P90" s="455" t="s">
        <v>717</v>
      </c>
    </row>
    <row r="91" spans="1:25" x14ac:dyDescent="0.25">
      <c r="C91" s="456" t="s">
        <v>718</v>
      </c>
      <c r="D91" s="457"/>
      <c r="E91" s="457"/>
      <c r="F91" s="457"/>
      <c r="G91" s="457"/>
      <c r="H91" s="457"/>
      <c r="I91" s="457"/>
      <c r="J91" s="457"/>
      <c r="K91" s="457"/>
      <c r="L91" s="457"/>
      <c r="P91" s="458" t="s">
        <v>718</v>
      </c>
      <c r="Q91" s="459"/>
      <c r="R91" s="459"/>
      <c r="S91" s="459"/>
      <c r="T91" s="459"/>
      <c r="U91" s="459"/>
      <c r="V91" s="459"/>
      <c r="W91" s="459"/>
      <c r="X91" s="459"/>
      <c r="Y91" s="459"/>
    </row>
    <row r="92" spans="1:25" outlineLevel="1" x14ac:dyDescent="0.25">
      <c r="C92" s="460" t="s">
        <v>719</v>
      </c>
      <c r="D92" s="461"/>
      <c r="E92" s="461">
        <f>IF(B96=0,0,ROUND(+E86/52.178571/35,2))</f>
        <v>0</v>
      </c>
      <c r="F92" s="461">
        <f>IF(B96=0,0,ROUND(+F86/52.178571/35,2))</f>
        <v>0</v>
      </c>
      <c r="G92" s="461">
        <f>IF(B96=0,0,ROUND(+G86/52.178571/35,2))</f>
        <v>0</v>
      </c>
      <c r="H92" s="461">
        <f>IF(B96=0,0,ROUND(+H86/52.178571/35,2))</f>
        <v>0</v>
      </c>
      <c r="I92" s="461">
        <f>IF(B96=0,0,ROUND(+I86/52.178571/35,2))</f>
        <v>0</v>
      </c>
      <c r="J92" s="461">
        <f>IF(B96=0,0,ROUND(+J86/52.178571/35,2))</f>
        <v>0</v>
      </c>
      <c r="K92" s="461">
        <f>IF(B96=0,0,ROUND(+K86/52.178571/35,2))</f>
        <v>0</v>
      </c>
      <c r="L92" s="461">
        <f>IF(B96=0,0,ROUND(+L86/52.178571/35,2))</f>
        <v>0</v>
      </c>
      <c r="P92" s="462" t="s">
        <v>719</v>
      </c>
      <c r="Q92" s="463"/>
      <c r="R92" s="463">
        <f>IF(O96=0,0,ROUND(+R86/52.178571/35,2))</f>
        <v>0</v>
      </c>
      <c r="S92" s="463">
        <f>IF(O96=0,0,ROUND(+S86/52.178571/35,2))</f>
        <v>0</v>
      </c>
      <c r="T92" s="463">
        <f>IF(O96=0,0,ROUND(+T86/52.178571/35,2))</f>
        <v>0</v>
      </c>
      <c r="U92" s="463">
        <f>IF(O96=0,0,ROUND(+U86/52.178571/35,2))</f>
        <v>0</v>
      </c>
      <c r="V92" s="463">
        <f>IF(O96=0,0,ROUND(+V86/52.178571/35,2))</f>
        <v>0</v>
      </c>
      <c r="W92" s="463">
        <f>IF(O96=0,0,ROUND(+W86/52.178571/35,2))</f>
        <v>0</v>
      </c>
      <c r="X92" s="463">
        <f>IF(O96=0,0,ROUND(+X86/52.178571/35,2))</f>
        <v>0</v>
      </c>
      <c r="Y92" s="463">
        <f>IF(O96=0,0,ROUND(+Y86/52.178571/35,2))</f>
        <v>0</v>
      </c>
    </row>
    <row r="93" spans="1:25" outlineLevel="1" x14ac:dyDescent="0.25">
      <c r="C93" s="460" t="s">
        <v>882</v>
      </c>
      <c r="D93" s="464"/>
      <c r="E93" s="464">
        <f>E92*0.2</f>
        <v>0</v>
      </c>
      <c r="F93" s="464">
        <f t="shared" ref="F93" si="117">F92*0.2</f>
        <v>0</v>
      </c>
      <c r="G93" s="464">
        <f t="shared" ref="G93" si="118">G92*0.2</f>
        <v>0</v>
      </c>
      <c r="H93" s="464">
        <f t="shared" ref="H93" si="119">H92*0.2</f>
        <v>0</v>
      </c>
      <c r="I93" s="464">
        <f t="shared" ref="I93" si="120">I92*0.2</f>
        <v>0</v>
      </c>
      <c r="J93" s="464">
        <f t="shared" ref="J93" si="121">J92*0.2</f>
        <v>0</v>
      </c>
      <c r="K93" s="464">
        <f t="shared" ref="K93" si="122">K92*0.2</f>
        <v>0</v>
      </c>
      <c r="L93" s="464">
        <f t="shared" ref="L93" si="123">L92*0.2</f>
        <v>0</v>
      </c>
      <c r="P93" s="462" t="s">
        <v>720</v>
      </c>
      <c r="Q93" s="465"/>
      <c r="R93" s="465">
        <f>R92*0.3</f>
        <v>0</v>
      </c>
      <c r="S93" s="465">
        <f t="shared" ref="S93" si="124">S92*0.3</f>
        <v>0</v>
      </c>
      <c r="T93" s="465">
        <f t="shared" ref="T93" si="125">T92*0.3</f>
        <v>0</v>
      </c>
      <c r="U93" s="465">
        <f t="shared" ref="U93" si="126">U92*0.3</f>
        <v>0</v>
      </c>
      <c r="V93" s="465">
        <f t="shared" ref="V93" si="127">V92*0.3</f>
        <v>0</v>
      </c>
      <c r="W93" s="465">
        <f t="shared" ref="W93:Y93" si="128">W92*0.3</f>
        <v>0</v>
      </c>
      <c r="X93" s="465">
        <f t="shared" si="128"/>
        <v>0</v>
      </c>
      <c r="Y93" s="465">
        <f t="shared" si="128"/>
        <v>0</v>
      </c>
    </row>
    <row r="94" spans="1:25" ht="15.75" outlineLevel="1" thickBot="1" x14ac:dyDescent="0.3">
      <c r="C94" s="466"/>
      <c r="D94" s="467" t="s">
        <v>721</v>
      </c>
      <c r="E94" s="468">
        <f>ROUND((E92+E93),2)</f>
        <v>0</v>
      </c>
      <c r="F94" s="468">
        <f t="shared" ref="F94:L94" si="129">ROUND((F92+F93),2)</f>
        <v>0</v>
      </c>
      <c r="G94" s="468">
        <f t="shared" si="129"/>
        <v>0</v>
      </c>
      <c r="H94" s="468">
        <f t="shared" si="129"/>
        <v>0</v>
      </c>
      <c r="I94" s="468">
        <f t="shared" si="129"/>
        <v>0</v>
      </c>
      <c r="J94" s="468">
        <f t="shared" si="129"/>
        <v>0</v>
      </c>
      <c r="K94" s="468">
        <f t="shared" si="129"/>
        <v>0</v>
      </c>
      <c r="L94" s="468">
        <f t="shared" si="129"/>
        <v>0</v>
      </c>
      <c r="P94" s="469"/>
      <c r="Q94" s="470" t="s">
        <v>721</v>
      </c>
      <c r="R94" s="471">
        <f>ROUND((R92+R93),2)</f>
        <v>0</v>
      </c>
      <c r="S94" s="471">
        <f t="shared" ref="S94" si="130">ROUND((S92+S93),2)</f>
        <v>0</v>
      </c>
      <c r="T94" s="471">
        <f t="shared" ref="T94" si="131">ROUND((T92+T93),2)</f>
        <v>0</v>
      </c>
      <c r="U94" s="471">
        <f t="shared" ref="U94" si="132">ROUND((U92+U93),2)</f>
        <v>0</v>
      </c>
      <c r="V94" s="471">
        <f t="shared" ref="V94" si="133">ROUND((V92+V93),2)</f>
        <v>0</v>
      </c>
      <c r="W94" s="471">
        <f t="shared" ref="W94:Y94" si="134">ROUND((W92+W93),2)</f>
        <v>0</v>
      </c>
      <c r="X94" s="471">
        <f t="shared" si="134"/>
        <v>0</v>
      </c>
      <c r="Y94" s="471">
        <f t="shared" si="134"/>
        <v>0</v>
      </c>
    </row>
    <row r="95" spans="1:25" ht="10.5" customHeight="1" outlineLevel="1" thickTop="1" x14ac:dyDescent="0.25">
      <c r="C95" s="466"/>
      <c r="D95" s="461"/>
      <c r="E95" s="461"/>
      <c r="F95" s="461"/>
      <c r="G95" s="461"/>
      <c r="H95" s="461"/>
      <c r="I95" s="461"/>
      <c r="J95" s="461"/>
      <c r="K95" s="461"/>
      <c r="L95" s="461"/>
      <c r="P95" s="469"/>
      <c r="Q95" s="463"/>
      <c r="R95" s="463"/>
      <c r="S95" s="463"/>
      <c r="T95" s="463"/>
      <c r="U95" s="463"/>
      <c r="V95" s="463"/>
      <c r="W95" s="463"/>
      <c r="X95" s="463"/>
      <c r="Y95" s="463"/>
    </row>
    <row r="96" spans="1:25" outlineLevel="1" x14ac:dyDescent="0.25">
      <c r="A96" s="605"/>
      <c r="B96" s="851">
        <f>IF(D81="FIXED TERM", 20202,0)</f>
        <v>0</v>
      </c>
      <c r="C96" s="472" t="s">
        <v>722</v>
      </c>
      <c r="D96" s="461"/>
      <c r="E96" s="461">
        <f>E92*E89</f>
        <v>0</v>
      </c>
      <c r="F96" s="461">
        <f t="shared" ref="F96:L96" si="135">F92*F89</f>
        <v>0</v>
      </c>
      <c r="G96" s="461">
        <f t="shared" si="135"/>
        <v>0</v>
      </c>
      <c r="H96" s="461">
        <f t="shared" si="135"/>
        <v>0</v>
      </c>
      <c r="I96" s="461">
        <f t="shared" si="135"/>
        <v>0</v>
      </c>
      <c r="J96" s="461">
        <f t="shared" si="135"/>
        <v>0</v>
      </c>
      <c r="K96" s="461">
        <f t="shared" si="135"/>
        <v>0</v>
      </c>
      <c r="L96" s="461">
        <f t="shared" si="135"/>
        <v>0</v>
      </c>
      <c r="O96" s="851">
        <f>IF(Q81="FIXED TERM", 20202,0)</f>
        <v>0</v>
      </c>
      <c r="P96" s="473" t="s">
        <v>722</v>
      </c>
      <c r="Q96" s="463"/>
      <c r="R96" s="463">
        <f>R92*R89</f>
        <v>0</v>
      </c>
      <c r="S96" s="463">
        <f t="shared" ref="S96:Y96" si="136">S92*S89</f>
        <v>0</v>
      </c>
      <c r="T96" s="463">
        <f t="shared" si="136"/>
        <v>0</v>
      </c>
      <c r="U96" s="463">
        <f t="shared" si="136"/>
        <v>0</v>
      </c>
      <c r="V96" s="463">
        <f t="shared" si="136"/>
        <v>0</v>
      </c>
      <c r="W96" s="463">
        <f t="shared" si="136"/>
        <v>0</v>
      </c>
      <c r="X96" s="463">
        <f t="shared" si="136"/>
        <v>0</v>
      </c>
      <c r="Y96" s="463">
        <f t="shared" si="136"/>
        <v>0</v>
      </c>
    </row>
    <row r="97" spans="2:25" outlineLevel="1" x14ac:dyDescent="0.25">
      <c r="B97" s="851">
        <f>B96</f>
        <v>0</v>
      </c>
      <c r="C97" s="472" t="s">
        <v>723</v>
      </c>
      <c r="D97" s="461"/>
      <c r="E97" s="461">
        <f>ROUND((((E92*140)*17.5%)/1820)*E89,2)</f>
        <v>0</v>
      </c>
      <c r="F97" s="461">
        <f t="shared" ref="F97:L97" si="137">ROUND((((F92*140)*17.5%)/1820)*F89,2)</f>
        <v>0</v>
      </c>
      <c r="G97" s="461">
        <f t="shared" si="137"/>
        <v>0</v>
      </c>
      <c r="H97" s="461">
        <f t="shared" si="137"/>
        <v>0</v>
      </c>
      <c r="I97" s="461">
        <f t="shared" si="137"/>
        <v>0</v>
      </c>
      <c r="J97" s="461">
        <f t="shared" si="137"/>
        <v>0</v>
      </c>
      <c r="K97" s="461">
        <f t="shared" si="137"/>
        <v>0</v>
      </c>
      <c r="L97" s="461">
        <f t="shared" si="137"/>
        <v>0</v>
      </c>
      <c r="O97" s="851">
        <f>O96</f>
        <v>0</v>
      </c>
      <c r="P97" s="473" t="s">
        <v>723</v>
      </c>
      <c r="Q97" s="463"/>
      <c r="R97" s="463">
        <f>ROUND((((R92*140)*17.5%)/1820)*R89,2)</f>
        <v>0</v>
      </c>
      <c r="S97" s="463">
        <f t="shared" ref="S97:Y97" si="138">ROUND((((S92*140)*17.5%)/1820)*S89,2)</f>
        <v>0</v>
      </c>
      <c r="T97" s="463">
        <f t="shared" si="138"/>
        <v>0</v>
      </c>
      <c r="U97" s="463">
        <f t="shared" si="138"/>
        <v>0</v>
      </c>
      <c r="V97" s="463">
        <f t="shared" si="138"/>
        <v>0</v>
      </c>
      <c r="W97" s="463">
        <f t="shared" si="138"/>
        <v>0</v>
      </c>
      <c r="X97" s="463">
        <f t="shared" si="138"/>
        <v>0</v>
      </c>
      <c r="Y97" s="463">
        <f t="shared" si="138"/>
        <v>0</v>
      </c>
    </row>
    <row r="98" spans="2:25" ht="15.75" outlineLevel="1" thickBot="1" x14ac:dyDescent="0.3">
      <c r="B98" s="851">
        <f>IF(B96&gt;0,20252,0)</f>
        <v>0</v>
      </c>
      <c r="C98" s="472" t="s">
        <v>883</v>
      </c>
      <c r="D98" s="461"/>
      <c r="E98" s="461">
        <f>ROUND((E96*20%)+(E97*20%),2)</f>
        <v>0</v>
      </c>
      <c r="F98" s="461">
        <f t="shared" ref="F98" si="139">ROUND((F96*20%)+(F97*20%),2)</f>
        <v>0</v>
      </c>
      <c r="G98" s="461">
        <f t="shared" ref="G98" si="140">ROUND((G96*20%)+(G97*20%),2)</f>
        <v>0</v>
      </c>
      <c r="H98" s="461">
        <f t="shared" ref="H98" si="141">ROUND((H96*20%)+(H97*20%),2)</f>
        <v>0</v>
      </c>
      <c r="I98" s="461">
        <f t="shared" ref="I98" si="142">ROUND((I96*20%)+(I97*20%),2)</f>
        <v>0</v>
      </c>
      <c r="J98" s="461">
        <f t="shared" ref="J98" si="143">ROUND((J96*20%)+(J97*20%),2)</f>
        <v>0</v>
      </c>
      <c r="K98" s="461">
        <f t="shared" ref="K98" si="144">ROUND((K96*20%)+(K97*20%),2)</f>
        <v>0</v>
      </c>
      <c r="L98" s="461">
        <f t="shared" ref="L98" si="145">ROUND((L96*20%)+(L97*20%),2)</f>
        <v>0</v>
      </c>
      <c r="O98" s="851">
        <f>IF(O96&gt;0,20252,0)</f>
        <v>0</v>
      </c>
      <c r="P98" s="473" t="s">
        <v>724</v>
      </c>
      <c r="Q98" s="463"/>
      <c r="R98" s="463">
        <f>ROUND((R96*30%)+(R97*30%),2)</f>
        <v>0</v>
      </c>
      <c r="S98" s="463">
        <f t="shared" ref="S98" si="146">ROUND((S96*30%)+(S97*30%),2)</f>
        <v>0</v>
      </c>
      <c r="T98" s="463">
        <f t="shared" ref="T98" si="147">ROUND((T96*30%)+(T97*30%),2)</f>
        <v>0</v>
      </c>
      <c r="U98" s="463">
        <f t="shared" ref="U98" si="148">ROUND((U96*30%)+(U97*30%),2)</f>
        <v>0</v>
      </c>
      <c r="V98" s="463">
        <f t="shared" ref="V98" si="149">ROUND((V96*30%)+(V97*30%),2)</f>
        <v>0</v>
      </c>
      <c r="W98" s="463">
        <f t="shared" ref="W98:Y98" si="150">ROUND((W96*30%)+(W97*30%),2)</f>
        <v>0</v>
      </c>
      <c r="X98" s="463">
        <f t="shared" si="150"/>
        <v>0</v>
      </c>
      <c r="Y98" s="463">
        <f t="shared" si="150"/>
        <v>0</v>
      </c>
    </row>
    <row r="99" spans="2:25" ht="15.75" thickBot="1" x14ac:dyDescent="0.3">
      <c r="C99" s="474" t="s">
        <v>886</v>
      </c>
      <c r="D99" s="475"/>
      <c r="E99" s="476">
        <f>(E96+E97)*1.2</f>
        <v>0</v>
      </c>
      <c r="F99" s="476">
        <f t="shared" ref="F99:L99" si="151">(F96+F97)*1.2</f>
        <v>0</v>
      </c>
      <c r="G99" s="476">
        <f t="shared" si="151"/>
        <v>0</v>
      </c>
      <c r="H99" s="476">
        <f t="shared" si="151"/>
        <v>0</v>
      </c>
      <c r="I99" s="476">
        <f t="shared" si="151"/>
        <v>0</v>
      </c>
      <c r="J99" s="476">
        <f t="shared" si="151"/>
        <v>0</v>
      </c>
      <c r="K99" s="476">
        <f t="shared" si="151"/>
        <v>0</v>
      </c>
      <c r="L99" s="476">
        <f t="shared" si="151"/>
        <v>0</v>
      </c>
      <c r="P99" s="477" t="s">
        <v>725</v>
      </c>
      <c r="Q99" s="478"/>
      <c r="R99" s="479">
        <f>(R96+R97)*1.3</f>
        <v>0</v>
      </c>
      <c r="S99" s="479">
        <f t="shared" ref="S99:Y99" si="152">(S96+S97)*1.3</f>
        <v>0</v>
      </c>
      <c r="T99" s="479">
        <f t="shared" si="152"/>
        <v>0</v>
      </c>
      <c r="U99" s="479">
        <f t="shared" si="152"/>
        <v>0</v>
      </c>
      <c r="V99" s="479">
        <f t="shared" si="152"/>
        <v>0</v>
      </c>
      <c r="W99" s="479">
        <f t="shared" si="152"/>
        <v>0</v>
      </c>
      <c r="X99" s="479">
        <f t="shared" si="152"/>
        <v>0</v>
      </c>
      <c r="Y99" s="479">
        <f t="shared" si="152"/>
        <v>0</v>
      </c>
    </row>
    <row r="100" spans="2:25" ht="9" customHeight="1" x14ac:dyDescent="0.25"/>
    <row r="101" spans="2:25" ht="15.75" thickBot="1" x14ac:dyDescent="0.3"/>
    <row r="102" spans="2:25" x14ac:dyDescent="0.25">
      <c r="C102" s="480" t="s">
        <v>726</v>
      </c>
      <c r="D102" s="481"/>
      <c r="E102" s="482"/>
      <c r="F102" s="482"/>
      <c r="G102" s="482"/>
      <c r="H102" s="482"/>
      <c r="I102" s="482"/>
      <c r="J102" s="482"/>
      <c r="K102" s="482"/>
      <c r="L102" s="482"/>
      <c r="P102" s="483" t="s">
        <v>726</v>
      </c>
      <c r="Q102" s="484"/>
      <c r="R102" s="485"/>
      <c r="S102" s="485"/>
      <c r="T102" s="485"/>
      <c r="U102" s="485"/>
      <c r="V102" s="485"/>
      <c r="W102" s="485"/>
      <c r="X102" s="485"/>
      <c r="Y102" s="485"/>
    </row>
    <row r="103" spans="2:25" outlineLevel="1" x14ac:dyDescent="0.25">
      <c r="C103" s="486" t="s">
        <v>727</v>
      </c>
      <c r="D103" s="487"/>
      <c r="E103" s="488">
        <f>IF(B107=0,0,ROUND((+E86/52.178571/35)*1.25,2))</f>
        <v>0</v>
      </c>
      <c r="F103" s="488">
        <f>IF(B107=0,0,ROUND((+F86/52.178571/35)*1.25,2))</f>
        <v>0</v>
      </c>
      <c r="G103" s="488">
        <f>IF(B107=0,0,ROUND((+G86/52.178571/35)*1.25,2))</f>
        <v>0</v>
      </c>
      <c r="H103" s="488">
        <f>IF(B107=0,0,ROUND((+H86/52.178571/35)*1.25,2))</f>
        <v>0</v>
      </c>
      <c r="I103" s="488">
        <f>IF(B107=0,0,ROUND((+I86/52.178571/35)*1.25,2))</f>
        <v>0</v>
      </c>
      <c r="J103" s="488">
        <f>IF(B107=0,0,ROUND((+J86/52.178571/35)*1.25,2))</f>
        <v>0</v>
      </c>
      <c r="K103" s="488">
        <f>IF(B107=0,0,ROUND((+K86/52.178571/35)*1.25,2))</f>
        <v>0</v>
      </c>
      <c r="L103" s="488">
        <f>IF(B107=0,0,ROUND((+L86/52.178571/35)*1.25,2))</f>
        <v>0</v>
      </c>
      <c r="P103" s="489" t="s">
        <v>727</v>
      </c>
      <c r="Q103" s="490"/>
      <c r="R103" s="491">
        <f>IF(O107=0,0,ROUND((+R86/52.178571/35)*1.25,2))</f>
        <v>0</v>
      </c>
      <c r="S103" s="491">
        <f>IF(O107=0,0,ROUND((+S86/52.178571/35)*1.25,2))</f>
        <v>0</v>
      </c>
      <c r="T103" s="491">
        <f>IF(O107=0,0,ROUND((+T86/52.178571/35)*1.25,2))</f>
        <v>0</v>
      </c>
      <c r="U103" s="491">
        <f>IF(O107=0,0,ROUND((+U86/52.178571/35)*1.25,2))</f>
        <v>0</v>
      </c>
      <c r="V103" s="491">
        <f>IF(O107=0,0,ROUND((+V86/52.178571/35)*1.25,2))</f>
        <v>0</v>
      </c>
      <c r="W103" s="491">
        <f>IF(O107=0,0,ROUND((+W86/52.178571/35)*1.25,2))</f>
        <v>0</v>
      </c>
      <c r="X103" s="491">
        <f>IF(O107=0,0,ROUND((+X86/52.178571/35)*1.25,2))</f>
        <v>0</v>
      </c>
      <c r="Y103" s="491">
        <f>IF(O107=0,0,ROUND((+Y86/52.178571/35)*1.25,2))</f>
        <v>0</v>
      </c>
    </row>
    <row r="104" spans="2:25" outlineLevel="1" x14ac:dyDescent="0.25">
      <c r="C104" s="492" t="s">
        <v>884</v>
      </c>
      <c r="D104" s="493"/>
      <c r="E104" s="494">
        <f>E103*0.163</f>
        <v>0</v>
      </c>
      <c r="F104" s="494">
        <f t="shared" ref="F104" si="153">F103*0.163</f>
        <v>0</v>
      </c>
      <c r="G104" s="494">
        <f t="shared" ref="G104" si="154">G103*0.163</f>
        <v>0</v>
      </c>
      <c r="H104" s="494">
        <f t="shared" ref="H104" si="155">H103*0.163</f>
        <v>0</v>
      </c>
      <c r="I104" s="494">
        <f t="shared" ref="I104" si="156">I103*0.163</f>
        <v>0</v>
      </c>
      <c r="J104" s="494">
        <f t="shared" ref="J104" si="157">J103*0.163</f>
        <v>0</v>
      </c>
      <c r="K104" s="494">
        <f t="shared" ref="K104" si="158">K103*0.163</f>
        <v>0</v>
      </c>
      <c r="L104" s="494">
        <f t="shared" ref="L104" si="159">L103*0.163</f>
        <v>0</v>
      </c>
      <c r="P104" s="495" t="s">
        <v>720</v>
      </c>
      <c r="Q104" s="496"/>
      <c r="R104" s="497">
        <f>R103*0.3</f>
        <v>0</v>
      </c>
      <c r="S104" s="497">
        <f t="shared" ref="S104" si="160">S103*0.3</f>
        <v>0</v>
      </c>
      <c r="T104" s="497">
        <f t="shared" ref="T104" si="161">T103*0.3</f>
        <v>0</v>
      </c>
      <c r="U104" s="497">
        <f t="shared" ref="U104" si="162">U103*0.3</f>
        <v>0</v>
      </c>
      <c r="V104" s="497">
        <f t="shared" ref="V104" si="163">V103*0.3</f>
        <v>0</v>
      </c>
      <c r="W104" s="497">
        <f t="shared" ref="W104:Y104" si="164">W103*0.3</f>
        <v>0</v>
      </c>
      <c r="X104" s="497">
        <f t="shared" si="164"/>
        <v>0</v>
      </c>
      <c r="Y104" s="497">
        <f t="shared" si="164"/>
        <v>0</v>
      </c>
    </row>
    <row r="105" spans="2:25" ht="15.75" outlineLevel="1" thickBot="1" x14ac:dyDescent="0.3">
      <c r="C105" s="498"/>
      <c r="D105" s="499" t="s">
        <v>721</v>
      </c>
      <c r="E105" s="500">
        <f>ROUND((E103+E104),2)</f>
        <v>0</v>
      </c>
      <c r="F105" s="500">
        <f t="shared" ref="F105:L105" si="165">ROUND((F103+F104),2)</f>
        <v>0</v>
      </c>
      <c r="G105" s="500">
        <f t="shared" si="165"/>
        <v>0</v>
      </c>
      <c r="H105" s="500">
        <f t="shared" si="165"/>
        <v>0</v>
      </c>
      <c r="I105" s="500">
        <f t="shared" si="165"/>
        <v>0</v>
      </c>
      <c r="J105" s="500">
        <f t="shared" si="165"/>
        <v>0</v>
      </c>
      <c r="K105" s="500">
        <f t="shared" si="165"/>
        <v>0</v>
      </c>
      <c r="L105" s="500">
        <f t="shared" si="165"/>
        <v>0</v>
      </c>
      <c r="P105" s="501"/>
      <c r="Q105" s="502" t="s">
        <v>721</v>
      </c>
      <c r="R105" s="503">
        <f>ROUND((R103+R104),2)</f>
        <v>0</v>
      </c>
      <c r="S105" s="503">
        <f t="shared" ref="S105" si="166">ROUND((S103+S104),2)</f>
        <v>0</v>
      </c>
      <c r="T105" s="503">
        <f t="shared" ref="T105" si="167">ROUND((T103+T104),2)</f>
        <v>0</v>
      </c>
      <c r="U105" s="503">
        <f t="shared" ref="U105" si="168">ROUND((U103+U104),2)</f>
        <v>0</v>
      </c>
      <c r="V105" s="503">
        <f t="shared" ref="V105" si="169">ROUND((V103+V104),2)</f>
        <v>0</v>
      </c>
      <c r="W105" s="503">
        <f t="shared" ref="W105:Y105" si="170">ROUND((W103+W104),2)</f>
        <v>0</v>
      </c>
      <c r="X105" s="503">
        <f t="shared" si="170"/>
        <v>0</v>
      </c>
      <c r="Y105" s="503">
        <f t="shared" si="170"/>
        <v>0</v>
      </c>
    </row>
    <row r="106" spans="2:25" ht="15.75" outlineLevel="1" thickTop="1" x14ac:dyDescent="0.25">
      <c r="C106" s="498"/>
      <c r="D106" s="487"/>
      <c r="E106" s="504"/>
      <c r="F106" s="504"/>
      <c r="G106" s="504"/>
      <c r="H106" s="504"/>
      <c r="I106" s="504"/>
      <c r="J106" s="504"/>
      <c r="K106" s="504"/>
      <c r="L106" s="504"/>
      <c r="P106" s="501"/>
      <c r="Q106" s="490"/>
      <c r="R106" s="505"/>
      <c r="S106" s="505"/>
      <c r="T106" s="505"/>
      <c r="U106" s="505"/>
      <c r="V106" s="505"/>
      <c r="W106" s="505"/>
      <c r="X106" s="505"/>
      <c r="Y106" s="505"/>
    </row>
    <row r="107" spans="2:25" outlineLevel="1" x14ac:dyDescent="0.25">
      <c r="B107" s="851">
        <f>IF(D81="CASUAL", 20203,0)</f>
        <v>0</v>
      </c>
      <c r="C107" s="492" t="s">
        <v>722</v>
      </c>
      <c r="D107" s="487"/>
      <c r="E107" s="488">
        <f>E103*E89</f>
        <v>0</v>
      </c>
      <c r="F107" s="488">
        <f t="shared" ref="F107:L107" si="171">F103*F89</f>
        <v>0</v>
      </c>
      <c r="G107" s="488">
        <f t="shared" si="171"/>
        <v>0</v>
      </c>
      <c r="H107" s="488">
        <f t="shared" si="171"/>
        <v>0</v>
      </c>
      <c r="I107" s="488">
        <f t="shared" si="171"/>
        <v>0</v>
      </c>
      <c r="J107" s="488">
        <f t="shared" si="171"/>
        <v>0</v>
      </c>
      <c r="K107" s="488">
        <f t="shared" si="171"/>
        <v>0</v>
      </c>
      <c r="L107" s="488">
        <f t="shared" si="171"/>
        <v>0</v>
      </c>
      <c r="O107" s="851">
        <f>IF(Q81="CASUAL", 20203,0)</f>
        <v>0</v>
      </c>
      <c r="P107" s="495" t="s">
        <v>722</v>
      </c>
      <c r="Q107" s="490"/>
      <c r="R107" s="491">
        <f>R103*R89</f>
        <v>0</v>
      </c>
      <c r="S107" s="491">
        <f t="shared" ref="S107:Y107" si="172">S103*S89</f>
        <v>0</v>
      </c>
      <c r="T107" s="491">
        <f t="shared" si="172"/>
        <v>0</v>
      </c>
      <c r="U107" s="491">
        <f t="shared" si="172"/>
        <v>0</v>
      </c>
      <c r="V107" s="491">
        <f t="shared" si="172"/>
        <v>0</v>
      </c>
      <c r="W107" s="491">
        <f t="shared" si="172"/>
        <v>0</v>
      </c>
      <c r="X107" s="491">
        <f t="shared" si="172"/>
        <v>0</v>
      </c>
      <c r="Y107" s="491">
        <f t="shared" si="172"/>
        <v>0</v>
      </c>
    </row>
    <row r="108" spans="2:25" ht="15.75" outlineLevel="1" thickBot="1" x14ac:dyDescent="0.3">
      <c r="B108" s="851">
        <f>IF(B107=0,0,20253)</f>
        <v>0</v>
      </c>
      <c r="C108" s="492" t="s">
        <v>885</v>
      </c>
      <c r="D108" s="487"/>
      <c r="E108" s="488">
        <f>E107*0.163</f>
        <v>0</v>
      </c>
      <c r="F108" s="488">
        <f t="shared" ref="F108" si="173">F107*0.163</f>
        <v>0</v>
      </c>
      <c r="G108" s="488">
        <f t="shared" ref="G108" si="174">G107*0.163</f>
        <v>0</v>
      </c>
      <c r="H108" s="488">
        <f t="shared" ref="H108" si="175">H107*0.163</f>
        <v>0</v>
      </c>
      <c r="I108" s="488">
        <f t="shared" ref="I108" si="176">I107*0.163</f>
        <v>0</v>
      </c>
      <c r="J108" s="488">
        <f t="shared" ref="J108" si="177">J107*0.163</f>
        <v>0</v>
      </c>
      <c r="K108" s="488">
        <f t="shared" ref="K108" si="178">K107*0.163</f>
        <v>0</v>
      </c>
      <c r="L108" s="488">
        <f t="shared" ref="L108" si="179">L107*0.163</f>
        <v>0</v>
      </c>
      <c r="O108" s="851">
        <f>IF(O107=0,0,20253)</f>
        <v>0</v>
      </c>
      <c r="P108" s="495" t="s">
        <v>724</v>
      </c>
      <c r="Q108" s="490"/>
      <c r="R108" s="491">
        <f>R107*0.3</f>
        <v>0</v>
      </c>
      <c r="S108" s="491">
        <f t="shared" ref="S108" si="180">S107*0.3</f>
        <v>0</v>
      </c>
      <c r="T108" s="491">
        <f t="shared" ref="T108" si="181">T107*0.3</f>
        <v>0</v>
      </c>
      <c r="U108" s="491">
        <f t="shared" ref="U108" si="182">U107*0.3</f>
        <v>0</v>
      </c>
      <c r="V108" s="491">
        <f t="shared" ref="V108" si="183">V107*0.3</f>
        <v>0</v>
      </c>
      <c r="W108" s="491">
        <f t="shared" ref="W108:Y108" si="184">W107*0.3</f>
        <v>0</v>
      </c>
      <c r="X108" s="491">
        <f t="shared" si="184"/>
        <v>0</v>
      </c>
      <c r="Y108" s="491">
        <f t="shared" si="184"/>
        <v>0</v>
      </c>
    </row>
    <row r="109" spans="2:25" ht="19.5" thickBot="1" x14ac:dyDescent="0.3">
      <c r="B109" s="853" t="s">
        <v>801</v>
      </c>
      <c r="C109" s="474" t="s">
        <v>728</v>
      </c>
      <c r="D109" s="475"/>
      <c r="E109" s="476">
        <f>E105*E89</f>
        <v>0</v>
      </c>
      <c r="F109" s="476">
        <f t="shared" ref="F109:L109" si="185">F105*F89</f>
        <v>0</v>
      </c>
      <c r="G109" s="476">
        <f t="shared" si="185"/>
        <v>0</v>
      </c>
      <c r="H109" s="476">
        <f t="shared" si="185"/>
        <v>0</v>
      </c>
      <c r="I109" s="476">
        <f t="shared" si="185"/>
        <v>0</v>
      </c>
      <c r="J109" s="476">
        <f t="shared" si="185"/>
        <v>0</v>
      </c>
      <c r="K109" s="476">
        <f t="shared" si="185"/>
        <v>0</v>
      </c>
      <c r="L109" s="476">
        <f t="shared" si="185"/>
        <v>0</v>
      </c>
      <c r="O109" s="853" t="s">
        <v>801</v>
      </c>
      <c r="P109" s="477" t="s">
        <v>728</v>
      </c>
      <c r="Q109" s="478"/>
      <c r="R109" s="479">
        <f>R105*R89</f>
        <v>0</v>
      </c>
      <c r="S109" s="479">
        <f t="shared" ref="S109:Y109" si="186">S105*S89</f>
        <v>0</v>
      </c>
      <c r="T109" s="479">
        <f t="shared" si="186"/>
        <v>0</v>
      </c>
      <c r="U109" s="479">
        <f t="shared" si="186"/>
        <v>0</v>
      </c>
      <c r="V109" s="479">
        <f t="shared" si="186"/>
        <v>0</v>
      </c>
      <c r="W109" s="479">
        <f t="shared" si="186"/>
        <v>0</v>
      </c>
      <c r="X109" s="479">
        <f t="shared" si="186"/>
        <v>0</v>
      </c>
      <c r="Y109" s="479">
        <f t="shared" si="186"/>
        <v>0</v>
      </c>
    </row>
    <row r="110" spans="2:25" ht="6" customHeight="1" x14ac:dyDescent="0.25"/>
    <row r="112" spans="2:25" ht="24.75" customHeight="1" x14ac:dyDescent="0.25">
      <c r="C112" s="606" t="s">
        <v>796</v>
      </c>
      <c r="D112" s="597"/>
      <c r="E112" s="597"/>
      <c r="F112" s="597"/>
      <c r="G112" s="597"/>
      <c r="H112" s="597"/>
      <c r="I112" s="597"/>
      <c r="J112" s="597"/>
      <c r="K112" s="696"/>
      <c r="L112" s="696"/>
      <c r="P112" s="606" t="s">
        <v>796</v>
      </c>
    </row>
    <row r="113" spans="2:25" ht="24.75" customHeight="1" x14ac:dyDescent="0.25">
      <c r="C113" s="606"/>
      <c r="D113" s="597"/>
      <c r="E113" s="597"/>
      <c r="F113" s="597"/>
      <c r="G113" s="597"/>
      <c r="H113" s="597"/>
      <c r="I113" s="597"/>
      <c r="J113" s="597"/>
      <c r="K113" s="696"/>
      <c r="L113" s="696"/>
    </row>
    <row r="114" spans="2:25" ht="25.5" x14ac:dyDescent="0.25">
      <c r="C114" s="603" t="s">
        <v>790</v>
      </c>
      <c r="D114" s="604"/>
      <c r="P114" s="603" t="s">
        <v>790</v>
      </c>
      <c r="Q114" s="604"/>
    </row>
    <row r="115" spans="2:25" ht="11.25" customHeight="1" x14ac:dyDescent="0.25">
      <c r="C115" s="450"/>
      <c r="P115" s="450"/>
    </row>
    <row r="116" spans="2:25" ht="10.5" customHeight="1" thickBot="1" x14ac:dyDescent="0.3"/>
    <row r="117" spans="2:25" ht="27.75" customHeight="1" thickBot="1" x14ac:dyDescent="0.3">
      <c r="C117" s="451" t="s">
        <v>18</v>
      </c>
      <c r="E117" s="602"/>
      <c r="F117" s="602"/>
      <c r="G117" s="602"/>
      <c r="H117" s="602"/>
      <c r="I117" s="602"/>
      <c r="J117" s="602"/>
      <c r="K117" s="602"/>
      <c r="L117" s="602"/>
      <c r="P117" s="451" t="s">
        <v>18</v>
      </c>
      <c r="R117" s="602"/>
      <c r="S117" s="602"/>
      <c r="T117" s="602"/>
      <c r="U117" s="602"/>
      <c r="V117" s="602"/>
      <c r="W117" s="602"/>
    </row>
    <row r="118" spans="2:25" ht="10.5" customHeight="1" x14ac:dyDescent="0.25"/>
    <row r="119" spans="2:25" s="432" customFormat="1" ht="23.25" customHeight="1" x14ac:dyDescent="0.25">
      <c r="B119" s="852"/>
      <c r="C119" s="432" t="s">
        <v>714</v>
      </c>
      <c r="E119" s="452">
        <f>VLOOKUP(C117,'11 HR Salary Data'!C:M,8,0)</f>
        <v>48412.698600000003</v>
      </c>
      <c r="F119" s="452">
        <f>VLOOKUP(C117,'11 HR Salary Data'!C:R,13,0)</f>
        <v>49380.952572000002</v>
      </c>
      <c r="G119" s="452">
        <f>VLOOKUP(C117,'11 HR Salary Data'!C:W,18,0)</f>
        <v>50368.571623440002</v>
      </c>
      <c r="H119" s="452">
        <f>VLOOKUP(C117,'11 HR Salary Data'!C:AB,23,0)</f>
        <v>51375.943055908807</v>
      </c>
      <c r="I119" s="452">
        <f>VLOOKUP(C117,'11 HR Salary Data'!C:AH,28,0)</f>
        <v>52403.461917026987</v>
      </c>
      <c r="J119" s="452">
        <f>VLOOKUP(C117,'11 HR Salary Data'!C:AM,33,0)</f>
        <v>53451.531155367527</v>
      </c>
      <c r="K119" s="452">
        <f>VLOOKUP(C117,'11 HR Salary Data'!C:AV,38,0)</f>
        <v>54520.561778474876</v>
      </c>
      <c r="L119" s="452">
        <f>VLOOKUP(C117,'11 HR Salary Data'!C:AV,43,0)</f>
        <v>55610.973014044372</v>
      </c>
      <c r="O119" s="852"/>
      <c r="P119" s="432" t="s">
        <v>714</v>
      </c>
      <c r="R119" s="452">
        <f>VLOOKUP(P117,'11 HR Salary Data'!C:M,8,0)</f>
        <v>48412.698600000003</v>
      </c>
      <c r="S119" s="452">
        <f>VLOOKUP(P117,'11 HR Salary Data'!C:R,13,0)</f>
        <v>49380.952572000002</v>
      </c>
      <c r="T119" s="452">
        <f>VLOOKUP(P117,'11 HR Salary Data'!C:W,18,0)</f>
        <v>50368.571623440002</v>
      </c>
      <c r="U119" s="452">
        <f>VLOOKUP(P117,'11 HR Salary Data'!C:AB,23,0)</f>
        <v>51375.943055908807</v>
      </c>
      <c r="V119" s="452">
        <f>VLOOKUP(P117,'11 HR Salary Data'!C:AH,28,0)</f>
        <v>52403.461917026987</v>
      </c>
      <c r="W119" s="452">
        <f>VLOOKUP(P117,'11 HR Salary Data'!C:AM,33,0)</f>
        <v>53451.531155367527</v>
      </c>
      <c r="X119" s="452">
        <f>VLOOKUP(P117,'11 HR Salary Data'!C:AV,38,0)</f>
        <v>54520.561778474876</v>
      </c>
      <c r="Y119" s="452">
        <f>VLOOKUP(P117,'11 HR Salary Data'!C:AV,43,0)</f>
        <v>55610.973014044372</v>
      </c>
    </row>
    <row r="120" spans="2:25" x14ac:dyDescent="0.25">
      <c r="C120" s="453" t="s">
        <v>715</v>
      </c>
      <c r="P120" s="453" t="s">
        <v>715</v>
      </c>
    </row>
    <row r="121" spans="2:25" x14ac:dyDescent="0.25">
      <c r="C121" s="453"/>
      <c r="P121" s="453"/>
    </row>
    <row r="122" spans="2:25" s="432" customFormat="1" ht="24.75" customHeight="1" x14ac:dyDescent="0.25">
      <c r="B122" s="852"/>
      <c r="C122" s="432" t="s">
        <v>716</v>
      </c>
      <c r="E122" s="454"/>
      <c r="F122" s="454"/>
      <c r="G122" s="454"/>
      <c r="H122" s="454"/>
      <c r="I122" s="454"/>
      <c r="J122" s="454"/>
      <c r="K122" s="454"/>
      <c r="L122" s="454"/>
      <c r="O122" s="852"/>
      <c r="P122" s="432" t="s">
        <v>716</v>
      </c>
      <c r="R122" s="454"/>
      <c r="S122" s="454"/>
      <c r="T122" s="454"/>
      <c r="U122" s="454"/>
      <c r="V122" s="454"/>
      <c r="W122" s="454"/>
      <c r="X122" s="454"/>
      <c r="Y122" s="454"/>
    </row>
    <row r="123" spans="2:25" ht="15.75" thickBot="1" x14ac:dyDescent="0.3">
      <c r="C123" s="455" t="s">
        <v>717</v>
      </c>
      <c r="P123" s="455" t="s">
        <v>717</v>
      </c>
    </row>
    <row r="124" spans="2:25" x14ac:dyDescent="0.25">
      <c r="C124" s="456" t="s">
        <v>718</v>
      </c>
      <c r="D124" s="457"/>
      <c r="E124" s="457"/>
      <c r="F124" s="457"/>
      <c r="G124" s="457"/>
      <c r="H124" s="457"/>
      <c r="I124" s="457"/>
      <c r="J124" s="457"/>
      <c r="K124" s="457"/>
      <c r="L124" s="457"/>
      <c r="P124" s="458" t="s">
        <v>718</v>
      </c>
      <c r="Q124" s="459"/>
      <c r="R124" s="459"/>
      <c r="S124" s="459"/>
      <c r="T124" s="459"/>
      <c r="U124" s="459"/>
      <c r="V124" s="459"/>
      <c r="W124" s="459"/>
      <c r="X124" s="459"/>
      <c r="Y124" s="459"/>
    </row>
    <row r="125" spans="2:25" outlineLevel="1" x14ac:dyDescent="0.25">
      <c r="C125" s="460" t="s">
        <v>719</v>
      </c>
      <c r="D125" s="461"/>
      <c r="E125" s="461">
        <f>IF(B129=0,0,ROUND(+E119/52.178571/35,2))</f>
        <v>0</v>
      </c>
      <c r="F125" s="461">
        <f>IF(B129=0,0,ROUND(+F119/52.178571/35,2))</f>
        <v>0</v>
      </c>
      <c r="G125" s="461">
        <f>IF(B129=0,0,ROUND(+G119/52.178571/35,2))</f>
        <v>0</v>
      </c>
      <c r="H125" s="461">
        <f>IF(B129=0,0,ROUND(+H119/52.178571/35,2))</f>
        <v>0</v>
      </c>
      <c r="I125" s="461">
        <f>IF(B129=0,0,ROUND(+I119/52.178571/35,2))</f>
        <v>0</v>
      </c>
      <c r="J125" s="461">
        <f>IF(B129=0,0,ROUND(+J119/52.178571/35,2))</f>
        <v>0</v>
      </c>
      <c r="K125" s="461">
        <f>IF(B129=0,0,ROUND(+K119/52.178571/35,2))</f>
        <v>0</v>
      </c>
      <c r="L125" s="461">
        <f>IF(B129=0,0,ROUND(+L119/52.178571/35,2))</f>
        <v>0</v>
      </c>
      <c r="P125" s="462" t="s">
        <v>719</v>
      </c>
      <c r="Q125" s="463"/>
      <c r="R125" s="463">
        <f>IF(O129=0,0,ROUND(+R119/52.178571/35,2))</f>
        <v>0</v>
      </c>
      <c r="S125" s="463">
        <f>IF(O129=0,0,ROUND(+S119/52.178571/35,2))</f>
        <v>0</v>
      </c>
      <c r="T125" s="463">
        <f>IF(O129=0,0,ROUND(+T119/52.178571/35,2))</f>
        <v>0</v>
      </c>
      <c r="U125" s="463">
        <f>IF(O129=0,0,ROUND(+U119/52.178571/35,2))</f>
        <v>0</v>
      </c>
      <c r="V125" s="463">
        <f>IF(O129=0,0,ROUND(+V119/52.178571/35,2))</f>
        <v>0</v>
      </c>
      <c r="W125" s="463">
        <f>IF(O129=0,0,ROUND(+W119/52.178571/35,2))</f>
        <v>0</v>
      </c>
      <c r="X125" s="463">
        <f>IF(O129=0,0,ROUND(+X119/52.178571/35,2))</f>
        <v>0</v>
      </c>
      <c r="Y125" s="463">
        <f>IF(O129=0,0,ROUND(+Y119/52.178571/35,2))</f>
        <v>0</v>
      </c>
    </row>
    <row r="126" spans="2:25" outlineLevel="1" x14ac:dyDescent="0.25">
      <c r="C126" s="460" t="s">
        <v>882</v>
      </c>
      <c r="D126" s="464"/>
      <c r="E126" s="464">
        <f>E125*0.2</f>
        <v>0</v>
      </c>
      <c r="F126" s="464">
        <f t="shared" ref="F126" si="187">F125*0.2</f>
        <v>0</v>
      </c>
      <c r="G126" s="464">
        <f t="shared" ref="G126" si="188">G125*0.2</f>
        <v>0</v>
      </c>
      <c r="H126" s="464">
        <f t="shared" ref="H126" si="189">H125*0.2</f>
        <v>0</v>
      </c>
      <c r="I126" s="464">
        <f t="shared" ref="I126" si="190">I125*0.2</f>
        <v>0</v>
      </c>
      <c r="J126" s="464">
        <f t="shared" ref="J126" si="191">J125*0.2</f>
        <v>0</v>
      </c>
      <c r="K126" s="464">
        <f t="shared" ref="K126" si="192">K125*0.2</f>
        <v>0</v>
      </c>
      <c r="L126" s="464">
        <f t="shared" ref="L126" si="193">L125*0.2</f>
        <v>0</v>
      </c>
      <c r="P126" s="462" t="s">
        <v>720</v>
      </c>
      <c r="Q126" s="465"/>
      <c r="R126" s="465">
        <f>R125*0.3</f>
        <v>0</v>
      </c>
      <c r="S126" s="465">
        <f t="shared" ref="S126" si="194">S125*0.3</f>
        <v>0</v>
      </c>
      <c r="T126" s="465">
        <f t="shared" ref="T126" si="195">T125*0.3</f>
        <v>0</v>
      </c>
      <c r="U126" s="465">
        <f t="shared" ref="U126" si="196">U125*0.3</f>
        <v>0</v>
      </c>
      <c r="V126" s="465">
        <f t="shared" ref="V126" si="197">V125*0.3</f>
        <v>0</v>
      </c>
      <c r="W126" s="465">
        <f t="shared" ref="W126:Y126" si="198">W125*0.3</f>
        <v>0</v>
      </c>
      <c r="X126" s="465">
        <f t="shared" si="198"/>
        <v>0</v>
      </c>
      <c r="Y126" s="465">
        <f t="shared" si="198"/>
        <v>0</v>
      </c>
    </row>
    <row r="127" spans="2:25" ht="15.75" outlineLevel="1" thickBot="1" x14ac:dyDescent="0.3">
      <c r="C127" s="466"/>
      <c r="D127" s="467" t="s">
        <v>721</v>
      </c>
      <c r="E127" s="468">
        <f>ROUND((E125+E126),2)</f>
        <v>0</v>
      </c>
      <c r="F127" s="468">
        <f t="shared" ref="F127:L127" si="199">ROUND((F125+F126),2)</f>
        <v>0</v>
      </c>
      <c r="G127" s="468">
        <f t="shared" si="199"/>
        <v>0</v>
      </c>
      <c r="H127" s="468">
        <f t="shared" si="199"/>
        <v>0</v>
      </c>
      <c r="I127" s="468">
        <f t="shared" si="199"/>
        <v>0</v>
      </c>
      <c r="J127" s="468">
        <f t="shared" si="199"/>
        <v>0</v>
      </c>
      <c r="K127" s="468">
        <f t="shared" si="199"/>
        <v>0</v>
      </c>
      <c r="L127" s="468">
        <f t="shared" si="199"/>
        <v>0</v>
      </c>
      <c r="P127" s="469"/>
      <c r="Q127" s="470" t="s">
        <v>721</v>
      </c>
      <c r="R127" s="471">
        <f>ROUND((R125+R126),2)</f>
        <v>0</v>
      </c>
      <c r="S127" s="471">
        <f t="shared" ref="S127" si="200">ROUND((S125+S126),2)</f>
        <v>0</v>
      </c>
      <c r="T127" s="471">
        <f t="shared" ref="T127" si="201">ROUND((T125+T126),2)</f>
        <v>0</v>
      </c>
      <c r="U127" s="471">
        <f t="shared" ref="U127" si="202">ROUND((U125+U126),2)</f>
        <v>0</v>
      </c>
      <c r="V127" s="471">
        <f t="shared" ref="V127" si="203">ROUND((V125+V126),2)</f>
        <v>0</v>
      </c>
      <c r="W127" s="471">
        <f t="shared" ref="W127:Y127" si="204">ROUND((W125+W126),2)</f>
        <v>0</v>
      </c>
      <c r="X127" s="471">
        <f t="shared" si="204"/>
        <v>0</v>
      </c>
      <c r="Y127" s="471">
        <f t="shared" si="204"/>
        <v>0</v>
      </c>
    </row>
    <row r="128" spans="2:25" ht="10.5" customHeight="1" outlineLevel="1" thickTop="1" x14ac:dyDescent="0.25">
      <c r="C128" s="466"/>
      <c r="D128" s="461"/>
      <c r="E128" s="461"/>
      <c r="F128" s="461"/>
      <c r="G128" s="461"/>
      <c r="H128" s="461"/>
      <c r="I128" s="461"/>
      <c r="J128" s="461"/>
      <c r="K128" s="461"/>
      <c r="L128" s="461"/>
      <c r="P128" s="469"/>
      <c r="Q128" s="463"/>
      <c r="R128" s="463"/>
      <c r="S128" s="463"/>
      <c r="T128" s="463"/>
      <c r="U128" s="463"/>
      <c r="V128" s="463"/>
      <c r="W128" s="463"/>
      <c r="X128" s="463"/>
      <c r="Y128" s="463"/>
    </row>
    <row r="129" spans="1:25" outlineLevel="1" x14ac:dyDescent="0.25">
      <c r="A129" s="605"/>
      <c r="B129" s="851">
        <f>IF(D114="FIXED TERM", 20202,0)</f>
        <v>0</v>
      </c>
      <c r="C129" s="472" t="s">
        <v>722</v>
      </c>
      <c r="D129" s="461"/>
      <c r="E129" s="461">
        <f>E125*E122</f>
        <v>0</v>
      </c>
      <c r="F129" s="461">
        <f t="shared" ref="F129:L129" si="205">F125*F122</f>
        <v>0</v>
      </c>
      <c r="G129" s="461">
        <f t="shared" si="205"/>
        <v>0</v>
      </c>
      <c r="H129" s="461">
        <f t="shared" si="205"/>
        <v>0</v>
      </c>
      <c r="I129" s="461">
        <f t="shared" si="205"/>
        <v>0</v>
      </c>
      <c r="J129" s="461">
        <f t="shared" si="205"/>
        <v>0</v>
      </c>
      <c r="K129" s="461">
        <f t="shared" si="205"/>
        <v>0</v>
      </c>
      <c r="L129" s="461">
        <f t="shared" si="205"/>
        <v>0</v>
      </c>
      <c r="O129" s="851">
        <f>IF(Q114="FIXED TERM", 20202,0)</f>
        <v>0</v>
      </c>
      <c r="P129" s="473" t="s">
        <v>722</v>
      </c>
      <c r="Q129" s="463"/>
      <c r="R129" s="463">
        <f>R125*R122</f>
        <v>0</v>
      </c>
      <c r="S129" s="463">
        <f t="shared" ref="S129:Y129" si="206">S125*S122</f>
        <v>0</v>
      </c>
      <c r="T129" s="463">
        <f t="shared" si="206"/>
        <v>0</v>
      </c>
      <c r="U129" s="463">
        <f t="shared" si="206"/>
        <v>0</v>
      </c>
      <c r="V129" s="463">
        <f t="shared" si="206"/>
        <v>0</v>
      </c>
      <c r="W129" s="463">
        <f t="shared" si="206"/>
        <v>0</v>
      </c>
      <c r="X129" s="463">
        <f t="shared" si="206"/>
        <v>0</v>
      </c>
      <c r="Y129" s="463">
        <f t="shared" si="206"/>
        <v>0</v>
      </c>
    </row>
    <row r="130" spans="1:25" outlineLevel="1" x14ac:dyDescent="0.25">
      <c r="B130" s="851">
        <f>B129</f>
        <v>0</v>
      </c>
      <c r="C130" s="472" t="s">
        <v>723</v>
      </c>
      <c r="D130" s="461"/>
      <c r="E130" s="461">
        <f>ROUND((((E125*140)*17.5%)/1820)*E122,2)</f>
        <v>0</v>
      </c>
      <c r="F130" s="461">
        <f t="shared" ref="F130:L130" si="207">ROUND((((F125*140)*17.5%)/1820)*F122,2)</f>
        <v>0</v>
      </c>
      <c r="G130" s="461">
        <f t="shared" si="207"/>
        <v>0</v>
      </c>
      <c r="H130" s="461">
        <f t="shared" si="207"/>
        <v>0</v>
      </c>
      <c r="I130" s="461">
        <f t="shared" si="207"/>
        <v>0</v>
      </c>
      <c r="J130" s="461">
        <f t="shared" si="207"/>
        <v>0</v>
      </c>
      <c r="K130" s="461">
        <f t="shared" si="207"/>
        <v>0</v>
      </c>
      <c r="L130" s="461">
        <f t="shared" si="207"/>
        <v>0</v>
      </c>
      <c r="O130" s="851">
        <f>O129</f>
        <v>0</v>
      </c>
      <c r="P130" s="473" t="s">
        <v>723</v>
      </c>
      <c r="Q130" s="463"/>
      <c r="R130" s="463">
        <f>ROUND((((R125*140)*17.5%)/1820)*R122,2)</f>
        <v>0</v>
      </c>
      <c r="S130" s="463">
        <f t="shared" ref="S130:Y130" si="208">ROUND((((S125*140)*17.5%)/1820)*S122,2)</f>
        <v>0</v>
      </c>
      <c r="T130" s="463">
        <f t="shared" si="208"/>
        <v>0</v>
      </c>
      <c r="U130" s="463">
        <f t="shared" si="208"/>
        <v>0</v>
      </c>
      <c r="V130" s="463">
        <f t="shared" si="208"/>
        <v>0</v>
      </c>
      <c r="W130" s="463">
        <f t="shared" si="208"/>
        <v>0</v>
      </c>
      <c r="X130" s="463">
        <f t="shared" si="208"/>
        <v>0</v>
      </c>
      <c r="Y130" s="463">
        <f t="shared" si="208"/>
        <v>0</v>
      </c>
    </row>
    <row r="131" spans="1:25" ht="15.75" outlineLevel="1" thickBot="1" x14ac:dyDescent="0.3">
      <c r="B131" s="851">
        <f>IF(B129&gt;0,20252,0)</f>
        <v>0</v>
      </c>
      <c r="C131" s="472" t="s">
        <v>883</v>
      </c>
      <c r="D131" s="461"/>
      <c r="E131" s="461">
        <f>ROUND((E129*20%)+(E130*20%),2)</f>
        <v>0</v>
      </c>
      <c r="F131" s="461">
        <f t="shared" ref="F131" si="209">ROUND((F129*20%)+(F130*20%),2)</f>
        <v>0</v>
      </c>
      <c r="G131" s="461">
        <f t="shared" ref="G131" si="210">ROUND((G129*20%)+(G130*20%),2)</f>
        <v>0</v>
      </c>
      <c r="H131" s="461">
        <f t="shared" ref="H131" si="211">ROUND((H129*20%)+(H130*20%),2)</f>
        <v>0</v>
      </c>
      <c r="I131" s="461">
        <f t="shared" ref="I131" si="212">ROUND((I129*20%)+(I130*20%),2)</f>
        <v>0</v>
      </c>
      <c r="J131" s="461">
        <f t="shared" ref="J131" si="213">ROUND((J129*20%)+(J130*20%),2)</f>
        <v>0</v>
      </c>
      <c r="K131" s="461">
        <f t="shared" ref="K131" si="214">ROUND((K129*20%)+(K130*20%),2)</f>
        <v>0</v>
      </c>
      <c r="L131" s="461">
        <f t="shared" ref="L131" si="215">ROUND((L129*20%)+(L130*20%),2)</f>
        <v>0</v>
      </c>
      <c r="O131" s="851">
        <f>IF(O129&gt;0,20252,0)</f>
        <v>0</v>
      </c>
      <c r="P131" s="473" t="s">
        <v>724</v>
      </c>
      <c r="Q131" s="463"/>
      <c r="R131" s="463">
        <f>ROUND((R129*30%)+(R130*30%),2)</f>
        <v>0</v>
      </c>
      <c r="S131" s="463">
        <f t="shared" ref="S131" si="216">ROUND((S129*30%)+(S130*30%),2)</f>
        <v>0</v>
      </c>
      <c r="T131" s="463">
        <f t="shared" ref="T131" si="217">ROUND((T129*30%)+(T130*30%),2)</f>
        <v>0</v>
      </c>
      <c r="U131" s="463">
        <f t="shared" ref="U131" si="218">ROUND((U129*30%)+(U130*30%),2)</f>
        <v>0</v>
      </c>
      <c r="V131" s="463">
        <f t="shared" ref="V131" si="219">ROUND((V129*30%)+(V130*30%),2)</f>
        <v>0</v>
      </c>
      <c r="W131" s="463">
        <f t="shared" ref="W131:Y131" si="220">ROUND((W129*30%)+(W130*30%),2)</f>
        <v>0</v>
      </c>
      <c r="X131" s="463">
        <f t="shared" si="220"/>
        <v>0</v>
      </c>
      <c r="Y131" s="463">
        <f t="shared" si="220"/>
        <v>0</v>
      </c>
    </row>
    <row r="132" spans="1:25" ht="15.75" thickBot="1" x14ac:dyDescent="0.3">
      <c r="C132" s="474" t="s">
        <v>886</v>
      </c>
      <c r="D132" s="475"/>
      <c r="E132" s="476">
        <f>(E129+E130)*1.2</f>
        <v>0</v>
      </c>
      <c r="F132" s="476">
        <f t="shared" ref="F132:L132" si="221">(F129+F130)*1.2</f>
        <v>0</v>
      </c>
      <c r="G132" s="476">
        <f t="shared" si="221"/>
        <v>0</v>
      </c>
      <c r="H132" s="476">
        <f t="shared" si="221"/>
        <v>0</v>
      </c>
      <c r="I132" s="476">
        <f t="shared" si="221"/>
        <v>0</v>
      </c>
      <c r="J132" s="476">
        <f t="shared" si="221"/>
        <v>0</v>
      </c>
      <c r="K132" s="476">
        <f t="shared" si="221"/>
        <v>0</v>
      </c>
      <c r="L132" s="476">
        <f t="shared" si="221"/>
        <v>0</v>
      </c>
      <c r="P132" s="477" t="s">
        <v>725</v>
      </c>
      <c r="Q132" s="478"/>
      <c r="R132" s="479">
        <f>(R129+R130)*1.3</f>
        <v>0</v>
      </c>
      <c r="S132" s="479">
        <f t="shared" ref="S132:Y132" si="222">(S129+S130)*1.3</f>
        <v>0</v>
      </c>
      <c r="T132" s="479">
        <f t="shared" si="222"/>
        <v>0</v>
      </c>
      <c r="U132" s="479">
        <f t="shared" si="222"/>
        <v>0</v>
      </c>
      <c r="V132" s="479">
        <f t="shared" si="222"/>
        <v>0</v>
      </c>
      <c r="W132" s="479">
        <f t="shared" si="222"/>
        <v>0</v>
      </c>
      <c r="X132" s="479">
        <f t="shared" si="222"/>
        <v>0</v>
      </c>
      <c r="Y132" s="479">
        <f t="shared" si="222"/>
        <v>0</v>
      </c>
    </row>
    <row r="133" spans="1:25" ht="9" customHeight="1" x14ac:dyDescent="0.25"/>
    <row r="134" spans="1:25" ht="15.75" thickBot="1" x14ac:dyDescent="0.3"/>
    <row r="135" spans="1:25" x14ac:dyDescent="0.25">
      <c r="C135" s="480" t="s">
        <v>726</v>
      </c>
      <c r="D135" s="481"/>
      <c r="E135" s="482"/>
      <c r="F135" s="482"/>
      <c r="G135" s="482"/>
      <c r="H135" s="482"/>
      <c r="I135" s="482"/>
      <c r="J135" s="482"/>
      <c r="K135" s="482"/>
      <c r="L135" s="482"/>
      <c r="P135" s="483" t="s">
        <v>726</v>
      </c>
      <c r="Q135" s="484"/>
      <c r="R135" s="485"/>
      <c r="S135" s="485"/>
      <c r="T135" s="485"/>
      <c r="U135" s="485"/>
      <c r="V135" s="485"/>
      <c r="W135" s="485"/>
      <c r="X135" s="485"/>
      <c r="Y135" s="485"/>
    </row>
    <row r="136" spans="1:25" outlineLevel="1" x14ac:dyDescent="0.25">
      <c r="C136" s="486" t="s">
        <v>727</v>
      </c>
      <c r="D136" s="487"/>
      <c r="E136" s="488">
        <f>IF(B140=0,0,ROUND((+E119/52.178571/35)*1.25,2))</f>
        <v>0</v>
      </c>
      <c r="F136" s="488">
        <f>IF(B140=0,0,ROUND((+F119/52.178571/35)*1.25,2))</f>
        <v>0</v>
      </c>
      <c r="G136" s="488">
        <f>IF(B140=0,0,ROUND((+G119/52.178571/35)*1.25,2))</f>
        <v>0</v>
      </c>
      <c r="H136" s="488">
        <f>IF(B140=0,0,ROUND((+H119/52.178571/35)*1.25,2))</f>
        <v>0</v>
      </c>
      <c r="I136" s="488">
        <f>IF(B140=0,0,ROUND((+I119/52.178571/35)*1.25,2))</f>
        <v>0</v>
      </c>
      <c r="J136" s="488">
        <f>IF(B140=0,0,ROUND((+J119/52.178571/35)*1.25,2))</f>
        <v>0</v>
      </c>
      <c r="K136" s="488">
        <f>IF(B140=0,0,ROUND((+K119/52.178571/35)*1.25,2))</f>
        <v>0</v>
      </c>
      <c r="L136" s="488">
        <f>IF(B140=0,0,ROUND((+L119/52.178571/35)*1.25,2))</f>
        <v>0</v>
      </c>
      <c r="P136" s="489" t="s">
        <v>727</v>
      </c>
      <c r="Q136" s="490"/>
      <c r="R136" s="491">
        <f>IF(O140=0,0,ROUND((+R119/52.178571/35)*1.25,2))</f>
        <v>0</v>
      </c>
      <c r="S136" s="491">
        <f>IF(O140=0,0,ROUND((+S119/52.178571/35)*1.25,2))</f>
        <v>0</v>
      </c>
      <c r="T136" s="491">
        <f>IF(O140=0,0,ROUND((+T119/52.178571/35)*1.25,2))</f>
        <v>0</v>
      </c>
      <c r="U136" s="491">
        <f>IF(O140=0,0,ROUND((+U119/52.178571/35)*1.25,2))</f>
        <v>0</v>
      </c>
      <c r="V136" s="491">
        <f>IF(O140=0,0,ROUND((+V119/52.178571/35)*1.25,2))</f>
        <v>0</v>
      </c>
      <c r="W136" s="491">
        <f>IF(O140=0,0,ROUND((+W119/52.178571/35)*1.25,2))</f>
        <v>0</v>
      </c>
      <c r="X136" s="491">
        <f>IF(O140=0,0,ROUND((+X119/52.178571/35)*1.25,2))</f>
        <v>0</v>
      </c>
      <c r="Y136" s="491">
        <f>IF(O140=0,0,ROUND((+Y119/52.178571/35)*1.25,2))</f>
        <v>0</v>
      </c>
    </row>
    <row r="137" spans="1:25" outlineLevel="1" x14ac:dyDescent="0.25">
      <c r="C137" s="492" t="s">
        <v>884</v>
      </c>
      <c r="D137" s="493"/>
      <c r="E137" s="494">
        <f>E136*0.163</f>
        <v>0</v>
      </c>
      <c r="F137" s="494">
        <f t="shared" ref="F137" si="223">F136*0.163</f>
        <v>0</v>
      </c>
      <c r="G137" s="494">
        <f t="shared" ref="G137" si="224">G136*0.163</f>
        <v>0</v>
      </c>
      <c r="H137" s="494">
        <f t="shared" ref="H137" si="225">H136*0.163</f>
        <v>0</v>
      </c>
      <c r="I137" s="494">
        <f t="shared" ref="I137" si="226">I136*0.163</f>
        <v>0</v>
      </c>
      <c r="J137" s="494">
        <f t="shared" ref="J137" si="227">J136*0.163</f>
        <v>0</v>
      </c>
      <c r="K137" s="494">
        <f t="shared" ref="K137" si="228">K136*0.163</f>
        <v>0</v>
      </c>
      <c r="L137" s="494">
        <f t="shared" ref="L137" si="229">L136*0.163</f>
        <v>0</v>
      </c>
      <c r="P137" s="495" t="s">
        <v>720</v>
      </c>
      <c r="Q137" s="496"/>
      <c r="R137" s="497">
        <f>R136*0.3</f>
        <v>0</v>
      </c>
      <c r="S137" s="497">
        <f t="shared" ref="S137" si="230">S136*0.3</f>
        <v>0</v>
      </c>
      <c r="T137" s="497">
        <f t="shared" ref="T137" si="231">T136*0.3</f>
        <v>0</v>
      </c>
      <c r="U137" s="497">
        <f t="shared" ref="U137" si="232">U136*0.3</f>
        <v>0</v>
      </c>
      <c r="V137" s="497">
        <f t="shared" ref="V137" si="233">V136*0.3</f>
        <v>0</v>
      </c>
      <c r="W137" s="497">
        <f t="shared" ref="W137:Y137" si="234">W136*0.3</f>
        <v>0</v>
      </c>
      <c r="X137" s="497">
        <f t="shared" si="234"/>
        <v>0</v>
      </c>
      <c r="Y137" s="497">
        <f t="shared" si="234"/>
        <v>0</v>
      </c>
    </row>
    <row r="138" spans="1:25" ht="15.75" outlineLevel="1" thickBot="1" x14ac:dyDescent="0.3">
      <c r="C138" s="498"/>
      <c r="D138" s="499" t="s">
        <v>721</v>
      </c>
      <c r="E138" s="500">
        <f>ROUND((E136+E137),2)</f>
        <v>0</v>
      </c>
      <c r="F138" s="500">
        <f t="shared" ref="F138:L138" si="235">ROUND((F136+F137),2)</f>
        <v>0</v>
      </c>
      <c r="G138" s="500">
        <f t="shared" si="235"/>
        <v>0</v>
      </c>
      <c r="H138" s="500">
        <f t="shared" si="235"/>
        <v>0</v>
      </c>
      <c r="I138" s="500">
        <f t="shared" si="235"/>
        <v>0</v>
      </c>
      <c r="J138" s="500">
        <f t="shared" si="235"/>
        <v>0</v>
      </c>
      <c r="K138" s="500">
        <f t="shared" si="235"/>
        <v>0</v>
      </c>
      <c r="L138" s="500">
        <f t="shared" si="235"/>
        <v>0</v>
      </c>
      <c r="P138" s="501"/>
      <c r="Q138" s="502" t="s">
        <v>721</v>
      </c>
      <c r="R138" s="503">
        <f>ROUND((R136+R137),2)</f>
        <v>0</v>
      </c>
      <c r="S138" s="503">
        <f t="shared" ref="S138" si="236">ROUND((S136+S137),2)</f>
        <v>0</v>
      </c>
      <c r="T138" s="503">
        <f t="shared" ref="T138" si="237">ROUND((T136+T137),2)</f>
        <v>0</v>
      </c>
      <c r="U138" s="503">
        <f t="shared" ref="U138" si="238">ROUND((U136+U137),2)</f>
        <v>0</v>
      </c>
      <c r="V138" s="503">
        <f t="shared" ref="V138" si="239">ROUND((V136+V137),2)</f>
        <v>0</v>
      </c>
      <c r="W138" s="503">
        <f t="shared" ref="W138:Y138" si="240">ROUND((W136+W137),2)</f>
        <v>0</v>
      </c>
      <c r="X138" s="503">
        <f t="shared" si="240"/>
        <v>0</v>
      </c>
      <c r="Y138" s="503">
        <f t="shared" si="240"/>
        <v>0</v>
      </c>
    </row>
    <row r="139" spans="1:25" ht="15.75" outlineLevel="1" thickTop="1" x14ac:dyDescent="0.25">
      <c r="C139" s="498"/>
      <c r="D139" s="487"/>
      <c r="E139" s="504"/>
      <c r="F139" s="504"/>
      <c r="G139" s="504"/>
      <c r="H139" s="504"/>
      <c r="I139" s="504"/>
      <c r="J139" s="504"/>
      <c r="K139" s="504"/>
      <c r="L139" s="504"/>
      <c r="P139" s="501"/>
      <c r="Q139" s="490"/>
      <c r="R139" s="505"/>
      <c r="S139" s="505"/>
      <c r="T139" s="505"/>
      <c r="U139" s="505"/>
      <c r="V139" s="505"/>
      <c r="W139" s="505"/>
      <c r="X139" s="505"/>
      <c r="Y139" s="505"/>
    </row>
    <row r="140" spans="1:25" outlineLevel="1" x14ac:dyDescent="0.25">
      <c r="B140" s="851">
        <f>IF(D114="CASUAL", 20203,0)</f>
        <v>0</v>
      </c>
      <c r="C140" s="492" t="s">
        <v>722</v>
      </c>
      <c r="D140" s="487"/>
      <c r="E140" s="488">
        <f>E136*E122</f>
        <v>0</v>
      </c>
      <c r="F140" s="488">
        <f t="shared" ref="F140:L140" si="241">F136*F122</f>
        <v>0</v>
      </c>
      <c r="G140" s="488">
        <f t="shared" si="241"/>
        <v>0</v>
      </c>
      <c r="H140" s="488">
        <f t="shared" si="241"/>
        <v>0</v>
      </c>
      <c r="I140" s="488">
        <f t="shared" si="241"/>
        <v>0</v>
      </c>
      <c r="J140" s="488">
        <f t="shared" si="241"/>
        <v>0</v>
      </c>
      <c r="K140" s="488">
        <f t="shared" si="241"/>
        <v>0</v>
      </c>
      <c r="L140" s="488">
        <f t="shared" si="241"/>
        <v>0</v>
      </c>
      <c r="O140" s="851">
        <f>IF(Q114="CASUAL", 20203,0)</f>
        <v>0</v>
      </c>
      <c r="P140" s="495" t="s">
        <v>722</v>
      </c>
      <c r="Q140" s="490"/>
      <c r="R140" s="491">
        <f>R136*R122</f>
        <v>0</v>
      </c>
      <c r="S140" s="491">
        <f t="shared" ref="S140:Y140" si="242">S136*S122</f>
        <v>0</v>
      </c>
      <c r="T140" s="491">
        <f t="shared" si="242"/>
        <v>0</v>
      </c>
      <c r="U140" s="491">
        <f t="shared" si="242"/>
        <v>0</v>
      </c>
      <c r="V140" s="491">
        <f t="shared" si="242"/>
        <v>0</v>
      </c>
      <c r="W140" s="491">
        <f t="shared" si="242"/>
        <v>0</v>
      </c>
      <c r="X140" s="491">
        <f t="shared" si="242"/>
        <v>0</v>
      </c>
      <c r="Y140" s="491">
        <f t="shared" si="242"/>
        <v>0</v>
      </c>
    </row>
    <row r="141" spans="1:25" ht="15.75" outlineLevel="1" thickBot="1" x14ac:dyDescent="0.3">
      <c r="B141" s="851">
        <f>IF(B140=0,0,20253)</f>
        <v>0</v>
      </c>
      <c r="C141" s="492" t="s">
        <v>885</v>
      </c>
      <c r="D141" s="487"/>
      <c r="E141" s="488">
        <f>E140*0.163</f>
        <v>0</v>
      </c>
      <c r="F141" s="488">
        <f t="shared" ref="F141" si="243">F140*0.163</f>
        <v>0</v>
      </c>
      <c r="G141" s="488">
        <f t="shared" ref="G141" si="244">G140*0.163</f>
        <v>0</v>
      </c>
      <c r="H141" s="488">
        <f t="shared" ref="H141" si="245">H140*0.163</f>
        <v>0</v>
      </c>
      <c r="I141" s="488">
        <f t="shared" ref="I141" si="246">I140*0.163</f>
        <v>0</v>
      </c>
      <c r="J141" s="488">
        <f t="shared" ref="J141" si="247">J140*0.163</f>
        <v>0</v>
      </c>
      <c r="K141" s="488">
        <f t="shared" ref="K141" si="248">K140*0.163</f>
        <v>0</v>
      </c>
      <c r="L141" s="488">
        <f t="shared" ref="L141" si="249">L140*0.163</f>
        <v>0</v>
      </c>
      <c r="O141" s="851">
        <f>IF(O140=0,0,20253)</f>
        <v>0</v>
      </c>
      <c r="P141" s="495" t="s">
        <v>724</v>
      </c>
      <c r="Q141" s="490"/>
      <c r="R141" s="491">
        <f>R140*0.3</f>
        <v>0</v>
      </c>
      <c r="S141" s="491">
        <f t="shared" ref="S141" si="250">S140*0.3</f>
        <v>0</v>
      </c>
      <c r="T141" s="491">
        <f t="shared" ref="T141" si="251">T140*0.3</f>
        <v>0</v>
      </c>
      <c r="U141" s="491">
        <f t="shared" ref="U141" si="252">U140*0.3</f>
        <v>0</v>
      </c>
      <c r="V141" s="491">
        <f t="shared" ref="V141" si="253">V140*0.3</f>
        <v>0</v>
      </c>
      <c r="W141" s="491">
        <f t="shared" ref="W141:Y141" si="254">W140*0.3</f>
        <v>0</v>
      </c>
      <c r="X141" s="491">
        <f t="shared" si="254"/>
        <v>0</v>
      </c>
      <c r="Y141" s="491">
        <f t="shared" si="254"/>
        <v>0</v>
      </c>
    </row>
    <row r="142" spans="1:25" ht="19.5" thickBot="1" x14ac:dyDescent="0.3">
      <c r="B142" s="853" t="s">
        <v>801</v>
      </c>
      <c r="C142" s="474" t="s">
        <v>728</v>
      </c>
      <c r="D142" s="475"/>
      <c r="E142" s="476">
        <f>E138*E122</f>
        <v>0</v>
      </c>
      <c r="F142" s="476">
        <f t="shared" ref="F142:L142" si="255">F138*F122</f>
        <v>0</v>
      </c>
      <c r="G142" s="476">
        <f t="shared" si="255"/>
        <v>0</v>
      </c>
      <c r="H142" s="476">
        <f t="shared" si="255"/>
        <v>0</v>
      </c>
      <c r="I142" s="476">
        <f t="shared" si="255"/>
        <v>0</v>
      </c>
      <c r="J142" s="476">
        <f t="shared" si="255"/>
        <v>0</v>
      </c>
      <c r="K142" s="476">
        <f t="shared" si="255"/>
        <v>0</v>
      </c>
      <c r="L142" s="476">
        <f t="shared" si="255"/>
        <v>0</v>
      </c>
      <c r="O142" s="853" t="s">
        <v>801</v>
      </c>
      <c r="P142" s="477" t="s">
        <v>728</v>
      </c>
      <c r="Q142" s="478"/>
      <c r="R142" s="479">
        <f>R138*R122</f>
        <v>0</v>
      </c>
      <c r="S142" s="479">
        <f t="shared" ref="S142:Y142" si="256">S138*S122</f>
        <v>0</v>
      </c>
      <c r="T142" s="479">
        <f t="shared" si="256"/>
        <v>0</v>
      </c>
      <c r="U142" s="479">
        <f t="shared" si="256"/>
        <v>0</v>
      </c>
      <c r="V142" s="479">
        <f t="shared" si="256"/>
        <v>0</v>
      </c>
      <c r="W142" s="479">
        <f t="shared" si="256"/>
        <v>0</v>
      </c>
      <c r="X142" s="479">
        <f t="shared" si="256"/>
        <v>0</v>
      </c>
      <c r="Y142" s="479">
        <f t="shared" si="256"/>
        <v>0</v>
      </c>
    </row>
    <row r="143" spans="1:25" ht="6" customHeight="1" x14ac:dyDescent="0.25"/>
    <row r="145" spans="2:25" ht="24.75" customHeight="1" x14ac:dyDescent="0.25">
      <c r="C145" s="606" t="s">
        <v>797</v>
      </c>
      <c r="D145" s="597"/>
      <c r="E145" s="597"/>
      <c r="F145" s="597"/>
      <c r="G145" s="597"/>
      <c r="H145" s="597"/>
      <c r="I145" s="597"/>
      <c r="J145" s="597"/>
      <c r="K145" s="696"/>
      <c r="L145" s="696"/>
      <c r="P145" s="606" t="s">
        <v>797</v>
      </c>
    </row>
    <row r="146" spans="2:25" ht="24.75" customHeight="1" x14ac:dyDescent="0.25">
      <c r="C146" s="606"/>
      <c r="D146" s="597"/>
      <c r="E146" s="597"/>
      <c r="F146" s="597"/>
      <c r="G146" s="597"/>
      <c r="H146" s="597"/>
      <c r="I146" s="597"/>
      <c r="J146" s="597"/>
      <c r="K146" s="696"/>
      <c r="L146" s="696"/>
    </row>
    <row r="147" spans="2:25" ht="25.5" x14ac:dyDescent="0.25">
      <c r="C147" s="603" t="s">
        <v>790</v>
      </c>
      <c r="D147" s="604"/>
      <c r="P147" s="603" t="s">
        <v>790</v>
      </c>
      <c r="Q147" s="604"/>
    </row>
    <row r="148" spans="2:25" ht="11.25" customHeight="1" x14ac:dyDescent="0.25">
      <c r="C148" s="450"/>
      <c r="P148" s="450"/>
    </row>
    <row r="149" spans="2:25" ht="10.5" customHeight="1" thickBot="1" x14ac:dyDescent="0.3"/>
    <row r="150" spans="2:25" ht="27.75" customHeight="1" thickBot="1" x14ac:dyDescent="0.3">
      <c r="C150" s="451" t="s">
        <v>18</v>
      </c>
      <c r="E150" s="602"/>
      <c r="F150" s="602"/>
      <c r="G150" s="602"/>
      <c r="H150" s="602"/>
      <c r="I150" s="602"/>
      <c r="J150" s="602"/>
      <c r="K150" s="602"/>
      <c r="L150" s="602"/>
      <c r="P150" s="451" t="s">
        <v>18</v>
      </c>
      <c r="R150" s="602"/>
      <c r="S150" s="602"/>
      <c r="T150" s="602"/>
      <c r="U150" s="602"/>
      <c r="V150" s="602"/>
      <c r="W150" s="602"/>
    </row>
    <row r="151" spans="2:25" ht="10.5" customHeight="1" x14ac:dyDescent="0.25"/>
    <row r="152" spans="2:25" s="432" customFormat="1" ht="23.25" customHeight="1" x14ac:dyDescent="0.25">
      <c r="B152" s="852"/>
      <c r="C152" s="432" t="s">
        <v>714</v>
      </c>
      <c r="E152" s="452">
        <f>VLOOKUP(C150,'11 HR Salary Data'!C:M,8,0)</f>
        <v>48412.698600000003</v>
      </c>
      <c r="F152" s="452">
        <f>VLOOKUP(C150,'11 HR Salary Data'!C:R,13,0)</f>
        <v>49380.952572000002</v>
      </c>
      <c r="G152" s="452">
        <f>VLOOKUP(C150,'11 HR Salary Data'!C:W,18,0)</f>
        <v>50368.571623440002</v>
      </c>
      <c r="H152" s="452">
        <f>VLOOKUP(C150,'11 HR Salary Data'!C:AB,23,0)</f>
        <v>51375.943055908807</v>
      </c>
      <c r="I152" s="452">
        <f>VLOOKUP(C150,'11 HR Salary Data'!C:AH,28,0)</f>
        <v>52403.461917026987</v>
      </c>
      <c r="J152" s="452">
        <f>VLOOKUP(C150,'11 HR Salary Data'!C:AM,33,0)</f>
        <v>53451.531155367527</v>
      </c>
      <c r="K152" s="452">
        <f>VLOOKUP(C150,'11 HR Salary Data'!C:AV,38,0)</f>
        <v>54520.561778474876</v>
      </c>
      <c r="L152" s="452">
        <f>VLOOKUP(C150,'11 HR Salary Data'!C:AV,43,0)</f>
        <v>55610.973014044372</v>
      </c>
      <c r="O152" s="852"/>
      <c r="P152" s="432" t="s">
        <v>714</v>
      </c>
      <c r="R152" s="452">
        <f>VLOOKUP(P150,'11 HR Salary Data'!C:M,8,0)</f>
        <v>48412.698600000003</v>
      </c>
      <c r="S152" s="452">
        <f>VLOOKUP(P150,'11 HR Salary Data'!C:R,13,0)</f>
        <v>49380.952572000002</v>
      </c>
      <c r="T152" s="452">
        <f>VLOOKUP(P150,'11 HR Salary Data'!C:W,18,0)</f>
        <v>50368.571623440002</v>
      </c>
      <c r="U152" s="452">
        <f>VLOOKUP(P150,'11 HR Salary Data'!C:AB,23,0)</f>
        <v>51375.943055908807</v>
      </c>
      <c r="V152" s="452">
        <f>VLOOKUP(P150,'11 HR Salary Data'!C:AH,28,0)</f>
        <v>52403.461917026987</v>
      </c>
      <c r="W152" s="452">
        <f>VLOOKUP(P150,'11 HR Salary Data'!C:AM,33,0)</f>
        <v>53451.531155367527</v>
      </c>
      <c r="X152" s="452">
        <f>VLOOKUP(P150,'11 HR Salary Data'!C:AV,38,0)</f>
        <v>54520.561778474876</v>
      </c>
      <c r="Y152" s="452">
        <f>VLOOKUP(P150,'11 HR Salary Data'!C:AV,43,0)</f>
        <v>55610.973014044372</v>
      </c>
    </row>
    <row r="153" spans="2:25" x14ac:dyDescent="0.25">
      <c r="C153" s="453" t="s">
        <v>715</v>
      </c>
      <c r="P153" s="453" t="s">
        <v>715</v>
      </c>
    </row>
    <row r="154" spans="2:25" x14ac:dyDescent="0.25">
      <c r="C154" s="453"/>
      <c r="P154" s="453"/>
    </row>
    <row r="155" spans="2:25" s="432" customFormat="1" ht="24.75" customHeight="1" x14ac:dyDescent="0.25">
      <c r="B155" s="852"/>
      <c r="C155" s="432" t="s">
        <v>716</v>
      </c>
      <c r="E155" s="454"/>
      <c r="F155" s="454"/>
      <c r="G155" s="454"/>
      <c r="H155" s="454"/>
      <c r="I155" s="454"/>
      <c r="J155" s="454"/>
      <c r="K155" s="454"/>
      <c r="L155" s="454"/>
      <c r="O155" s="852"/>
      <c r="P155" s="432" t="s">
        <v>716</v>
      </c>
      <c r="R155" s="454"/>
      <c r="S155" s="454"/>
      <c r="T155" s="454"/>
      <c r="U155" s="454"/>
      <c r="V155" s="454"/>
      <c r="W155" s="454"/>
      <c r="X155" s="454"/>
      <c r="Y155" s="454"/>
    </row>
    <row r="156" spans="2:25" ht="15.75" thickBot="1" x14ac:dyDescent="0.3">
      <c r="C156" s="455" t="s">
        <v>717</v>
      </c>
      <c r="P156" s="455" t="s">
        <v>717</v>
      </c>
    </row>
    <row r="157" spans="2:25" x14ac:dyDescent="0.25">
      <c r="C157" s="456" t="s">
        <v>718</v>
      </c>
      <c r="D157" s="457"/>
      <c r="E157" s="457"/>
      <c r="F157" s="457"/>
      <c r="G157" s="457"/>
      <c r="H157" s="457"/>
      <c r="I157" s="457"/>
      <c r="J157" s="457"/>
      <c r="K157" s="457"/>
      <c r="L157" s="457"/>
      <c r="P157" s="458" t="s">
        <v>718</v>
      </c>
      <c r="Q157" s="459"/>
      <c r="R157" s="459"/>
      <c r="S157" s="459"/>
      <c r="T157" s="459"/>
      <c r="U157" s="459"/>
      <c r="V157" s="459"/>
      <c r="W157" s="459"/>
      <c r="X157" s="459"/>
      <c r="Y157" s="459"/>
    </row>
    <row r="158" spans="2:25" outlineLevel="1" x14ac:dyDescent="0.25">
      <c r="C158" s="460" t="s">
        <v>719</v>
      </c>
      <c r="D158" s="461"/>
      <c r="E158" s="461">
        <f>IF(B162=0,0,ROUND(+E152/52.178571/35,2))</f>
        <v>0</v>
      </c>
      <c r="F158" s="461">
        <f>IF(B162=0,0,ROUND(+F152/52.178571/35,2))</f>
        <v>0</v>
      </c>
      <c r="G158" s="461">
        <f>IF(B162=0,0,ROUND(+G152/52.178571/35,2))</f>
        <v>0</v>
      </c>
      <c r="H158" s="461">
        <f>IF(B162=0,0,ROUND(+H152/52.178571/35,2))</f>
        <v>0</v>
      </c>
      <c r="I158" s="461">
        <f>IF(B162=0,0,ROUND(+I152/52.178571/35,2))</f>
        <v>0</v>
      </c>
      <c r="J158" s="461">
        <f>IF(B162=0,0,ROUND(+J152/52.178571/35,2))</f>
        <v>0</v>
      </c>
      <c r="K158" s="461">
        <f>IF(B162=0,0,ROUND(+K152/52.178571/35,2))</f>
        <v>0</v>
      </c>
      <c r="L158" s="461">
        <f>IF(B162=0,0,ROUND(+L152/52.178571/35,2))</f>
        <v>0</v>
      </c>
      <c r="P158" s="462" t="s">
        <v>719</v>
      </c>
      <c r="Q158" s="463"/>
      <c r="R158" s="463">
        <f>IF(O162=0,0,ROUND(+R152/52.178571/35,2))</f>
        <v>0</v>
      </c>
      <c r="S158" s="463">
        <f>IF(O162=0,0,ROUND(+S152/52.178571/35,2))</f>
        <v>0</v>
      </c>
      <c r="T158" s="463">
        <f>IF(O162=0,0,ROUND(+T152/52.178571/35,2))</f>
        <v>0</v>
      </c>
      <c r="U158" s="463">
        <f>IF(O162=0,0,ROUND(+U152/52.178571/35,2))</f>
        <v>0</v>
      </c>
      <c r="V158" s="463">
        <f>IF(O162=0,0,ROUND(+V152/52.178571/35,2))</f>
        <v>0</v>
      </c>
      <c r="W158" s="463">
        <f>IF(O162=0,0,ROUND(+W152/52.178571/35,2))</f>
        <v>0</v>
      </c>
      <c r="X158" s="463">
        <f>IF(O162=0,0,ROUND(+X152/52.178571/35,2))</f>
        <v>0</v>
      </c>
      <c r="Y158" s="463">
        <f>IF(O162=0,0,ROUND(+Y152/52.178571/35,2))</f>
        <v>0</v>
      </c>
    </row>
    <row r="159" spans="2:25" outlineLevel="1" x14ac:dyDescent="0.25">
      <c r="C159" s="460" t="s">
        <v>882</v>
      </c>
      <c r="D159" s="464"/>
      <c r="E159" s="464">
        <f>E158*0.2</f>
        <v>0</v>
      </c>
      <c r="F159" s="464">
        <f t="shared" ref="F159" si="257">F158*0.2</f>
        <v>0</v>
      </c>
      <c r="G159" s="464">
        <f t="shared" ref="G159" si="258">G158*0.2</f>
        <v>0</v>
      </c>
      <c r="H159" s="464">
        <f t="shared" ref="H159" si="259">H158*0.2</f>
        <v>0</v>
      </c>
      <c r="I159" s="464">
        <f t="shared" ref="I159" si="260">I158*0.2</f>
        <v>0</v>
      </c>
      <c r="J159" s="464">
        <f t="shared" ref="J159" si="261">J158*0.2</f>
        <v>0</v>
      </c>
      <c r="K159" s="464">
        <f t="shared" ref="K159" si="262">K158*0.2</f>
        <v>0</v>
      </c>
      <c r="L159" s="464">
        <f t="shared" ref="L159" si="263">L158*0.2</f>
        <v>0</v>
      </c>
      <c r="P159" s="462" t="s">
        <v>720</v>
      </c>
      <c r="Q159" s="465"/>
      <c r="R159" s="465">
        <f>R158*0.3</f>
        <v>0</v>
      </c>
      <c r="S159" s="465">
        <f t="shared" ref="S159" si="264">S158*0.3</f>
        <v>0</v>
      </c>
      <c r="T159" s="465">
        <f t="shared" ref="T159" si="265">T158*0.3</f>
        <v>0</v>
      </c>
      <c r="U159" s="465">
        <f t="shared" ref="U159" si="266">U158*0.3</f>
        <v>0</v>
      </c>
      <c r="V159" s="465">
        <f t="shared" ref="V159" si="267">V158*0.3</f>
        <v>0</v>
      </c>
      <c r="W159" s="465">
        <f t="shared" ref="W159:Y159" si="268">W158*0.3</f>
        <v>0</v>
      </c>
      <c r="X159" s="465">
        <f t="shared" si="268"/>
        <v>0</v>
      </c>
      <c r="Y159" s="465">
        <f t="shared" si="268"/>
        <v>0</v>
      </c>
    </row>
    <row r="160" spans="2:25" ht="15.75" outlineLevel="1" thickBot="1" x14ac:dyDescent="0.3">
      <c r="C160" s="466"/>
      <c r="D160" s="467" t="s">
        <v>721</v>
      </c>
      <c r="E160" s="468">
        <f>ROUND((E158+E159),2)</f>
        <v>0</v>
      </c>
      <c r="F160" s="468">
        <f t="shared" ref="F160:L160" si="269">ROUND((F158+F159),2)</f>
        <v>0</v>
      </c>
      <c r="G160" s="468">
        <f t="shared" si="269"/>
        <v>0</v>
      </c>
      <c r="H160" s="468">
        <f t="shared" si="269"/>
        <v>0</v>
      </c>
      <c r="I160" s="468">
        <f t="shared" si="269"/>
        <v>0</v>
      </c>
      <c r="J160" s="468">
        <f t="shared" si="269"/>
        <v>0</v>
      </c>
      <c r="K160" s="468">
        <f t="shared" si="269"/>
        <v>0</v>
      </c>
      <c r="L160" s="468">
        <f t="shared" si="269"/>
        <v>0</v>
      </c>
      <c r="P160" s="469"/>
      <c r="Q160" s="470" t="s">
        <v>721</v>
      </c>
      <c r="R160" s="471">
        <f>ROUND((R158+R159),2)</f>
        <v>0</v>
      </c>
      <c r="S160" s="471">
        <f t="shared" ref="S160" si="270">ROUND((S158+S159),2)</f>
        <v>0</v>
      </c>
      <c r="T160" s="471">
        <f t="shared" ref="T160" si="271">ROUND((T158+T159),2)</f>
        <v>0</v>
      </c>
      <c r="U160" s="471">
        <f t="shared" ref="U160" si="272">ROUND((U158+U159),2)</f>
        <v>0</v>
      </c>
      <c r="V160" s="471">
        <f t="shared" ref="V160" si="273">ROUND((V158+V159),2)</f>
        <v>0</v>
      </c>
      <c r="W160" s="471">
        <f t="shared" ref="W160:Y160" si="274">ROUND((W158+W159),2)</f>
        <v>0</v>
      </c>
      <c r="X160" s="471">
        <f t="shared" si="274"/>
        <v>0</v>
      </c>
      <c r="Y160" s="471">
        <f t="shared" si="274"/>
        <v>0</v>
      </c>
    </row>
    <row r="161" spans="1:25" ht="10.5" customHeight="1" outlineLevel="1" thickTop="1" x14ac:dyDescent="0.25">
      <c r="C161" s="466"/>
      <c r="D161" s="461"/>
      <c r="E161" s="461"/>
      <c r="F161" s="461"/>
      <c r="G161" s="461"/>
      <c r="H161" s="461"/>
      <c r="I161" s="461"/>
      <c r="J161" s="461"/>
      <c r="K161" s="461"/>
      <c r="L161" s="461"/>
      <c r="P161" s="469"/>
      <c r="Q161" s="463"/>
      <c r="R161" s="463"/>
      <c r="S161" s="463"/>
      <c r="T161" s="463"/>
      <c r="U161" s="463"/>
      <c r="V161" s="463"/>
      <c r="W161" s="463"/>
      <c r="X161" s="463"/>
      <c r="Y161" s="463"/>
    </row>
    <row r="162" spans="1:25" outlineLevel="1" x14ac:dyDescent="0.25">
      <c r="A162" s="605"/>
      <c r="B162" s="851">
        <f>IF(D147="FIXED TERM", 20202,0)</f>
        <v>0</v>
      </c>
      <c r="C162" s="472" t="s">
        <v>722</v>
      </c>
      <c r="D162" s="461"/>
      <c r="E162" s="461">
        <f>E158*E155</f>
        <v>0</v>
      </c>
      <c r="F162" s="461">
        <f t="shared" ref="F162:L162" si="275">F158*F155</f>
        <v>0</v>
      </c>
      <c r="G162" s="461">
        <f t="shared" si="275"/>
        <v>0</v>
      </c>
      <c r="H162" s="461">
        <f t="shared" si="275"/>
        <v>0</v>
      </c>
      <c r="I162" s="461">
        <f t="shared" si="275"/>
        <v>0</v>
      </c>
      <c r="J162" s="461">
        <f t="shared" si="275"/>
        <v>0</v>
      </c>
      <c r="K162" s="461">
        <f t="shared" si="275"/>
        <v>0</v>
      </c>
      <c r="L162" s="461">
        <f t="shared" si="275"/>
        <v>0</v>
      </c>
      <c r="O162" s="851">
        <f>IF(Q147="FIXED TERM", 20202,0)</f>
        <v>0</v>
      </c>
      <c r="P162" s="473" t="s">
        <v>722</v>
      </c>
      <c r="Q162" s="463"/>
      <c r="R162" s="463">
        <f>R158*R155</f>
        <v>0</v>
      </c>
      <c r="S162" s="463">
        <f t="shared" ref="S162:Y162" si="276">S158*S155</f>
        <v>0</v>
      </c>
      <c r="T162" s="463">
        <f t="shared" si="276"/>
        <v>0</v>
      </c>
      <c r="U162" s="463">
        <f t="shared" si="276"/>
        <v>0</v>
      </c>
      <c r="V162" s="463">
        <f t="shared" si="276"/>
        <v>0</v>
      </c>
      <c r="W162" s="463">
        <f t="shared" si="276"/>
        <v>0</v>
      </c>
      <c r="X162" s="463">
        <f t="shared" si="276"/>
        <v>0</v>
      </c>
      <c r="Y162" s="463">
        <f t="shared" si="276"/>
        <v>0</v>
      </c>
    </row>
    <row r="163" spans="1:25" outlineLevel="1" x14ac:dyDescent="0.25">
      <c r="B163" s="851">
        <f>B162</f>
        <v>0</v>
      </c>
      <c r="C163" s="472" t="s">
        <v>723</v>
      </c>
      <c r="D163" s="461"/>
      <c r="E163" s="461">
        <f>ROUND((((E158*140)*17.5%)/1820)*E155,2)</f>
        <v>0</v>
      </c>
      <c r="F163" s="461">
        <f t="shared" ref="F163:L163" si="277">ROUND((((F158*140)*17.5%)/1820)*F155,2)</f>
        <v>0</v>
      </c>
      <c r="G163" s="461">
        <f t="shared" si="277"/>
        <v>0</v>
      </c>
      <c r="H163" s="461">
        <f t="shared" si="277"/>
        <v>0</v>
      </c>
      <c r="I163" s="461">
        <f t="shared" si="277"/>
        <v>0</v>
      </c>
      <c r="J163" s="461">
        <f t="shared" si="277"/>
        <v>0</v>
      </c>
      <c r="K163" s="461">
        <f t="shared" si="277"/>
        <v>0</v>
      </c>
      <c r="L163" s="461">
        <f t="shared" si="277"/>
        <v>0</v>
      </c>
      <c r="O163" s="851">
        <f>O162</f>
        <v>0</v>
      </c>
      <c r="P163" s="473" t="s">
        <v>723</v>
      </c>
      <c r="Q163" s="463"/>
      <c r="R163" s="463">
        <f>ROUND((((R158*140)*17.5%)/1820)*R155,2)</f>
        <v>0</v>
      </c>
      <c r="S163" s="463">
        <f t="shared" ref="S163:Y163" si="278">ROUND((((S158*140)*17.5%)/1820)*S155,2)</f>
        <v>0</v>
      </c>
      <c r="T163" s="463">
        <f t="shared" si="278"/>
        <v>0</v>
      </c>
      <c r="U163" s="463">
        <f t="shared" si="278"/>
        <v>0</v>
      </c>
      <c r="V163" s="463">
        <f t="shared" si="278"/>
        <v>0</v>
      </c>
      <c r="W163" s="463">
        <f t="shared" si="278"/>
        <v>0</v>
      </c>
      <c r="X163" s="463">
        <f t="shared" si="278"/>
        <v>0</v>
      </c>
      <c r="Y163" s="463">
        <f t="shared" si="278"/>
        <v>0</v>
      </c>
    </row>
    <row r="164" spans="1:25" ht="15.75" outlineLevel="1" thickBot="1" x14ac:dyDescent="0.3">
      <c r="B164" s="851">
        <f>IF(B162&gt;0,20252,0)</f>
        <v>0</v>
      </c>
      <c r="C164" s="472" t="s">
        <v>883</v>
      </c>
      <c r="D164" s="461"/>
      <c r="E164" s="461">
        <f>ROUND((E162*20%)+(E163*20%),2)</f>
        <v>0</v>
      </c>
      <c r="F164" s="461">
        <f t="shared" ref="F164" si="279">ROUND((F162*20%)+(F163*20%),2)</f>
        <v>0</v>
      </c>
      <c r="G164" s="461">
        <f t="shared" ref="G164" si="280">ROUND((G162*20%)+(G163*20%),2)</f>
        <v>0</v>
      </c>
      <c r="H164" s="461">
        <f t="shared" ref="H164" si="281">ROUND((H162*20%)+(H163*20%),2)</f>
        <v>0</v>
      </c>
      <c r="I164" s="461">
        <f t="shared" ref="I164" si="282">ROUND((I162*20%)+(I163*20%),2)</f>
        <v>0</v>
      </c>
      <c r="J164" s="461">
        <f t="shared" ref="J164" si="283">ROUND((J162*20%)+(J163*20%),2)</f>
        <v>0</v>
      </c>
      <c r="K164" s="461">
        <f t="shared" ref="K164" si="284">ROUND((K162*20%)+(K163*20%),2)</f>
        <v>0</v>
      </c>
      <c r="L164" s="461">
        <f t="shared" ref="L164" si="285">ROUND((L162*20%)+(L163*20%),2)</f>
        <v>0</v>
      </c>
      <c r="O164" s="851">
        <f>IF(O162&gt;0,20252,0)</f>
        <v>0</v>
      </c>
      <c r="P164" s="473" t="s">
        <v>724</v>
      </c>
      <c r="Q164" s="463"/>
      <c r="R164" s="463">
        <f>ROUND((R162*30%)+(R163*30%),2)</f>
        <v>0</v>
      </c>
      <c r="S164" s="463">
        <f t="shared" ref="S164" si="286">ROUND((S162*30%)+(S163*30%),2)</f>
        <v>0</v>
      </c>
      <c r="T164" s="463">
        <f t="shared" ref="T164" si="287">ROUND((T162*30%)+(T163*30%),2)</f>
        <v>0</v>
      </c>
      <c r="U164" s="463">
        <f t="shared" ref="U164" si="288">ROUND((U162*30%)+(U163*30%),2)</f>
        <v>0</v>
      </c>
      <c r="V164" s="463">
        <f t="shared" ref="V164" si="289">ROUND((V162*30%)+(V163*30%),2)</f>
        <v>0</v>
      </c>
      <c r="W164" s="463">
        <f t="shared" ref="W164:Y164" si="290">ROUND((W162*30%)+(W163*30%),2)</f>
        <v>0</v>
      </c>
      <c r="X164" s="463">
        <f t="shared" si="290"/>
        <v>0</v>
      </c>
      <c r="Y164" s="463">
        <f t="shared" si="290"/>
        <v>0</v>
      </c>
    </row>
    <row r="165" spans="1:25" ht="15.75" thickBot="1" x14ac:dyDescent="0.3">
      <c r="C165" s="474" t="s">
        <v>886</v>
      </c>
      <c r="D165" s="475"/>
      <c r="E165" s="476">
        <f>(E162+E163)*1.2</f>
        <v>0</v>
      </c>
      <c r="F165" s="476">
        <f t="shared" ref="F165:L165" si="291">(F162+F163)*1.2</f>
        <v>0</v>
      </c>
      <c r="G165" s="476">
        <f t="shared" si="291"/>
        <v>0</v>
      </c>
      <c r="H165" s="476">
        <f t="shared" si="291"/>
        <v>0</v>
      </c>
      <c r="I165" s="476">
        <f t="shared" si="291"/>
        <v>0</v>
      </c>
      <c r="J165" s="476">
        <f t="shared" si="291"/>
        <v>0</v>
      </c>
      <c r="K165" s="476">
        <f t="shared" si="291"/>
        <v>0</v>
      </c>
      <c r="L165" s="476">
        <f t="shared" si="291"/>
        <v>0</v>
      </c>
      <c r="P165" s="477" t="s">
        <v>725</v>
      </c>
      <c r="Q165" s="478"/>
      <c r="R165" s="479">
        <f>(R162+R163)*1.3</f>
        <v>0</v>
      </c>
      <c r="S165" s="479">
        <f t="shared" ref="S165:Y165" si="292">(S162+S163)*1.3</f>
        <v>0</v>
      </c>
      <c r="T165" s="479">
        <f t="shared" si="292"/>
        <v>0</v>
      </c>
      <c r="U165" s="479">
        <f t="shared" si="292"/>
        <v>0</v>
      </c>
      <c r="V165" s="479">
        <f t="shared" si="292"/>
        <v>0</v>
      </c>
      <c r="W165" s="479">
        <f t="shared" si="292"/>
        <v>0</v>
      </c>
      <c r="X165" s="479">
        <f t="shared" si="292"/>
        <v>0</v>
      </c>
      <c r="Y165" s="479">
        <f t="shared" si="292"/>
        <v>0</v>
      </c>
    </row>
    <row r="166" spans="1:25" ht="9" customHeight="1" x14ac:dyDescent="0.25"/>
    <row r="167" spans="1:25" ht="15.75" thickBot="1" x14ac:dyDescent="0.3"/>
    <row r="168" spans="1:25" x14ac:dyDescent="0.25">
      <c r="C168" s="480" t="s">
        <v>726</v>
      </c>
      <c r="D168" s="481"/>
      <c r="E168" s="482"/>
      <c r="F168" s="482"/>
      <c r="G168" s="482"/>
      <c r="H168" s="482"/>
      <c r="I168" s="482"/>
      <c r="J168" s="482"/>
      <c r="K168" s="482"/>
      <c r="L168" s="482"/>
      <c r="P168" s="483" t="s">
        <v>726</v>
      </c>
      <c r="Q168" s="484"/>
      <c r="R168" s="485"/>
      <c r="S168" s="485"/>
      <c r="T168" s="485"/>
      <c r="U168" s="485"/>
      <c r="V168" s="485"/>
      <c r="W168" s="485"/>
      <c r="X168" s="485"/>
      <c r="Y168" s="485"/>
    </row>
    <row r="169" spans="1:25" outlineLevel="1" x14ac:dyDescent="0.25">
      <c r="C169" s="486" t="s">
        <v>727</v>
      </c>
      <c r="D169" s="487"/>
      <c r="E169" s="488">
        <f>IF(B173=0,0,ROUND((+E152/52.178571/35)*1.25,2))</f>
        <v>0</v>
      </c>
      <c r="F169" s="488">
        <f>IF(B173=0,0,ROUND((+F152/52.178571/35)*1.25,2))</f>
        <v>0</v>
      </c>
      <c r="G169" s="488">
        <f>IF(B173=0,0,ROUND((+G152/52.178571/35)*1.25,2))</f>
        <v>0</v>
      </c>
      <c r="H169" s="488">
        <f>IF(B173=0,0,ROUND((+H152/52.178571/35)*1.25,2))</f>
        <v>0</v>
      </c>
      <c r="I169" s="488">
        <f>IF(B173=0,0,ROUND((+I152/52.178571/35)*1.25,2))</f>
        <v>0</v>
      </c>
      <c r="J169" s="488">
        <f>IF(B173=0,0,ROUND((+J152/52.178571/35)*1.25,2))</f>
        <v>0</v>
      </c>
      <c r="K169" s="488">
        <f>IF(B173=0,0,ROUND((+K152/52.178571/35)*1.25,2))</f>
        <v>0</v>
      </c>
      <c r="L169" s="488">
        <f>IF(B173=0,0,ROUND((+L152/52.178571/35)*1.25,2))</f>
        <v>0</v>
      </c>
      <c r="P169" s="489" t="s">
        <v>727</v>
      </c>
      <c r="Q169" s="490"/>
      <c r="R169" s="491">
        <f>IF(O173=0,0,ROUND((+R152/52.178571/35)*1.25,2))</f>
        <v>0</v>
      </c>
      <c r="S169" s="491">
        <f>IF(O173=0,0,ROUND((+S152/52.178571/35)*1.25,2))</f>
        <v>0</v>
      </c>
      <c r="T169" s="491">
        <f>IF(O173=0,0,ROUND((+T152/52.178571/35)*1.25,2))</f>
        <v>0</v>
      </c>
      <c r="U169" s="491">
        <f>IF(O173=0,0,ROUND((+U152/52.178571/35)*1.25,2))</f>
        <v>0</v>
      </c>
      <c r="V169" s="491">
        <f>IF(O173=0,0,ROUND((+V152/52.178571/35)*1.25,2))</f>
        <v>0</v>
      </c>
      <c r="W169" s="491">
        <f>IF(O173=0,0,ROUND((+W152/52.178571/35)*1.25,2))</f>
        <v>0</v>
      </c>
      <c r="X169" s="491">
        <f>IF(O173=0,0,ROUND((+X152/52.178571/35)*1.25,2))</f>
        <v>0</v>
      </c>
      <c r="Y169" s="491">
        <f>IF(O173=0,0,ROUND((+Y152/52.178571/35)*1.25,2))</f>
        <v>0</v>
      </c>
    </row>
    <row r="170" spans="1:25" outlineLevel="1" x14ac:dyDescent="0.25">
      <c r="C170" s="492" t="s">
        <v>884</v>
      </c>
      <c r="D170" s="493"/>
      <c r="E170" s="494">
        <f>E169*0.163</f>
        <v>0</v>
      </c>
      <c r="F170" s="494">
        <f t="shared" ref="F170" si="293">F169*0.163</f>
        <v>0</v>
      </c>
      <c r="G170" s="494">
        <f t="shared" ref="G170" si="294">G169*0.163</f>
        <v>0</v>
      </c>
      <c r="H170" s="494">
        <f t="shared" ref="H170" si="295">H169*0.163</f>
        <v>0</v>
      </c>
      <c r="I170" s="494">
        <f t="shared" ref="I170" si="296">I169*0.163</f>
        <v>0</v>
      </c>
      <c r="J170" s="494">
        <f t="shared" ref="J170" si="297">J169*0.163</f>
        <v>0</v>
      </c>
      <c r="K170" s="494">
        <f t="shared" ref="K170" si="298">K169*0.163</f>
        <v>0</v>
      </c>
      <c r="L170" s="494">
        <f t="shared" ref="L170" si="299">L169*0.163</f>
        <v>0</v>
      </c>
      <c r="P170" s="495" t="s">
        <v>720</v>
      </c>
      <c r="Q170" s="496"/>
      <c r="R170" s="497">
        <f>R169*0.3</f>
        <v>0</v>
      </c>
      <c r="S170" s="497">
        <f t="shared" ref="S170" si="300">S169*0.3</f>
        <v>0</v>
      </c>
      <c r="T170" s="497">
        <f t="shared" ref="T170" si="301">T169*0.3</f>
        <v>0</v>
      </c>
      <c r="U170" s="497">
        <f t="shared" ref="U170" si="302">U169*0.3</f>
        <v>0</v>
      </c>
      <c r="V170" s="497">
        <f t="shared" ref="V170" si="303">V169*0.3</f>
        <v>0</v>
      </c>
      <c r="W170" s="497">
        <f t="shared" ref="W170:Y170" si="304">W169*0.3</f>
        <v>0</v>
      </c>
      <c r="X170" s="497">
        <f t="shared" si="304"/>
        <v>0</v>
      </c>
      <c r="Y170" s="497">
        <f t="shared" si="304"/>
        <v>0</v>
      </c>
    </row>
    <row r="171" spans="1:25" ht="15.75" outlineLevel="1" thickBot="1" x14ac:dyDescent="0.3">
      <c r="C171" s="498"/>
      <c r="D171" s="499" t="s">
        <v>721</v>
      </c>
      <c r="E171" s="500">
        <f>ROUND((E169+E170),2)</f>
        <v>0</v>
      </c>
      <c r="F171" s="500">
        <f t="shared" ref="F171:L171" si="305">ROUND((F169+F170),2)</f>
        <v>0</v>
      </c>
      <c r="G171" s="500">
        <f t="shared" si="305"/>
        <v>0</v>
      </c>
      <c r="H171" s="500">
        <f t="shared" si="305"/>
        <v>0</v>
      </c>
      <c r="I171" s="500">
        <f t="shared" si="305"/>
        <v>0</v>
      </c>
      <c r="J171" s="500">
        <f t="shared" si="305"/>
        <v>0</v>
      </c>
      <c r="K171" s="500">
        <f t="shared" si="305"/>
        <v>0</v>
      </c>
      <c r="L171" s="500">
        <f t="shared" si="305"/>
        <v>0</v>
      </c>
      <c r="P171" s="501"/>
      <c r="Q171" s="502" t="s">
        <v>721</v>
      </c>
      <c r="R171" s="503">
        <f>ROUND((R169+R170),2)</f>
        <v>0</v>
      </c>
      <c r="S171" s="503">
        <f t="shared" ref="S171" si="306">ROUND((S169+S170),2)</f>
        <v>0</v>
      </c>
      <c r="T171" s="503">
        <f t="shared" ref="T171" si="307">ROUND((T169+T170),2)</f>
        <v>0</v>
      </c>
      <c r="U171" s="503">
        <f t="shared" ref="U171" si="308">ROUND((U169+U170),2)</f>
        <v>0</v>
      </c>
      <c r="V171" s="503">
        <f t="shared" ref="V171" si="309">ROUND((V169+V170),2)</f>
        <v>0</v>
      </c>
      <c r="W171" s="503">
        <f t="shared" ref="W171:Y171" si="310">ROUND((W169+W170),2)</f>
        <v>0</v>
      </c>
      <c r="X171" s="503">
        <f t="shared" si="310"/>
        <v>0</v>
      </c>
      <c r="Y171" s="503">
        <f t="shared" si="310"/>
        <v>0</v>
      </c>
    </row>
    <row r="172" spans="1:25" ht="15.75" outlineLevel="1" thickTop="1" x14ac:dyDescent="0.25">
      <c r="C172" s="498"/>
      <c r="D172" s="487"/>
      <c r="E172" s="504"/>
      <c r="F172" s="504"/>
      <c r="G172" s="504"/>
      <c r="H172" s="504"/>
      <c r="I172" s="504"/>
      <c r="J172" s="504"/>
      <c r="K172" s="504"/>
      <c r="L172" s="504"/>
      <c r="P172" s="501"/>
      <c r="Q172" s="490"/>
      <c r="R172" s="505"/>
      <c r="S172" s="505"/>
      <c r="T172" s="505"/>
      <c r="U172" s="505"/>
      <c r="V172" s="505"/>
      <c r="W172" s="505"/>
      <c r="X172" s="505"/>
      <c r="Y172" s="505"/>
    </row>
    <row r="173" spans="1:25" outlineLevel="1" x14ac:dyDescent="0.25">
      <c r="B173" s="851">
        <f>IF(D147="CASUAL", 20203,0)</f>
        <v>0</v>
      </c>
      <c r="C173" s="492" t="s">
        <v>722</v>
      </c>
      <c r="D173" s="487"/>
      <c r="E173" s="488">
        <f>E169*E155</f>
        <v>0</v>
      </c>
      <c r="F173" s="488">
        <f t="shared" ref="F173:L173" si="311">F169*F155</f>
        <v>0</v>
      </c>
      <c r="G173" s="488">
        <f t="shared" si="311"/>
        <v>0</v>
      </c>
      <c r="H173" s="488">
        <f t="shared" si="311"/>
        <v>0</v>
      </c>
      <c r="I173" s="488">
        <f t="shared" si="311"/>
        <v>0</v>
      </c>
      <c r="J173" s="488">
        <f t="shared" si="311"/>
        <v>0</v>
      </c>
      <c r="K173" s="488">
        <f t="shared" si="311"/>
        <v>0</v>
      </c>
      <c r="L173" s="488">
        <f t="shared" si="311"/>
        <v>0</v>
      </c>
      <c r="O173" s="851">
        <f>IF(Q147="CASUAL", 20203,0)</f>
        <v>0</v>
      </c>
      <c r="P173" s="495" t="s">
        <v>722</v>
      </c>
      <c r="Q173" s="490"/>
      <c r="R173" s="491">
        <f>R169*R155</f>
        <v>0</v>
      </c>
      <c r="S173" s="491">
        <f t="shared" ref="S173:Y173" si="312">S169*S155</f>
        <v>0</v>
      </c>
      <c r="T173" s="491">
        <f t="shared" si="312"/>
        <v>0</v>
      </c>
      <c r="U173" s="491">
        <f t="shared" si="312"/>
        <v>0</v>
      </c>
      <c r="V173" s="491">
        <f t="shared" si="312"/>
        <v>0</v>
      </c>
      <c r="W173" s="491">
        <f t="shared" si="312"/>
        <v>0</v>
      </c>
      <c r="X173" s="491">
        <f t="shared" si="312"/>
        <v>0</v>
      </c>
      <c r="Y173" s="491">
        <f t="shared" si="312"/>
        <v>0</v>
      </c>
    </row>
    <row r="174" spans="1:25" ht="15.75" outlineLevel="1" thickBot="1" x14ac:dyDescent="0.3">
      <c r="B174" s="851">
        <f>IF(B173=0,0,20253)</f>
        <v>0</v>
      </c>
      <c r="C174" s="492" t="s">
        <v>885</v>
      </c>
      <c r="D174" s="487"/>
      <c r="E174" s="488">
        <f>E173*0.163</f>
        <v>0</v>
      </c>
      <c r="F174" s="488">
        <f t="shared" ref="F174" si="313">F173*0.163</f>
        <v>0</v>
      </c>
      <c r="G174" s="488">
        <f t="shared" ref="G174" si="314">G173*0.163</f>
        <v>0</v>
      </c>
      <c r="H174" s="488">
        <f t="shared" ref="H174" si="315">H173*0.163</f>
        <v>0</v>
      </c>
      <c r="I174" s="488">
        <f t="shared" ref="I174" si="316">I173*0.163</f>
        <v>0</v>
      </c>
      <c r="J174" s="488">
        <f t="shared" ref="J174" si="317">J173*0.163</f>
        <v>0</v>
      </c>
      <c r="K174" s="488">
        <f t="shared" ref="K174" si="318">K173*0.163</f>
        <v>0</v>
      </c>
      <c r="L174" s="488">
        <f t="shared" ref="L174" si="319">L173*0.163</f>
        <v>0</v>
      </c>
      <c r="O174" s="851">
        <f>IF(O173=0,0,20253)</f>
        <v>0</v>
      </c>
      <c r="P174" s="495" t="s">
        <v>724</v>
      </c>
      <c r="Q174" s="490"/>
      <c r="R174" s="491">
        <f>R173*0.3</f>
        <v>0</v>
      </c>
      <c r="S174" s="491">
        <f t="shared" ref="S174" si="320">S173*0.3</f>
        <v>0</v>
      </c>
      <c r="T174" s="491">
        <f t="shared" ref="T174" si="321">T173*0.3</f>
        <v>0</v>
      </c>
      <c r="U174" s="491">
        <f t="shared" ref="U174" si="322">U173*0.3</f>
        <v>0</v>
      </c>
      <c r="V174" s="491">
        <f t="shared" ref="V174" si="323">V173*0.3</f>
        <v>0</v>
      </c>
      <c r="W174" s="491">
        <f t="shared" ref="W174:Y174" si="324">W173*0.3</f>
        <v>0</v>
      </c>
      <c r="X174" s="491">
        <f t="shared" si="324"/>
        <v>0</v>
      </c>
      <c r="Y174" s="491">
        <f t="shared" si="324"/>
        <v>0</v>
      </c>
    </row>
    <row r="175" spans="1:25" ht="19.5" thickBot="1" x14ac:dyDescent="0.3">
      <c r="B175" s="853" t="s">
        <v>801</v>
      </c>
      <c r="C175" s="474" t="s">
        <v>728</v>
      </c>
      <c r="D175" s="475"/>
      <c r="E175" s="476">
        <f>E171*E155</f>
        <v>0</v>
      </c>
      <c r="F175" s="476">
        <f t="shared" ref="F175:L175" si="325">F171*F155</f>
        <v>0</v>
      </c>
      <c r="G175" s="476">
        <f t="shared" si="325"/>
        <v>0</v>
      </c>
      <c r="H175" s="476">
        <f t="shared" si="325"/>
        <v>0</v>
      </c>
      <c r="I175" s="476">
        <f t="shared" si="325"/>
        <v>0</v>
      </c>
      <c r="J175" s="476">
        <f t="shared" si="325"/>
        <v>0</v>
      </c>
      <c r="K175" s="476">
        <f t="shared" si="325"/>
        <v>0</v>
      </c>
      <c r="L175" s="476">
        <f t="shared" si="325"/>
        <v>0</v>
      </c>
      <c r="O175" s="853" t="s">
        <v>801</v>
      </c>
      <c r="P175" s="477" t="s">
        <v>728</v>
      </c>
      <c r="Q175" s="478"/>
      <c r="R175" s="479">
        <f>R171*R155</f>
        <v>0</v>
      </c>
      <c r="S175" s="479">
        <f t="shared" ref="S175:Y175" si="326">S171*S155</f>
        <v>0</v>
      </c>
      <c r="T175" s="479">
        <f t="shared" si="326"/>
        <v>0</v>
      </c>
      <c r="U175" s="479">
        <f t="shared" si="326"/>
        <v>0</v>
      </c>
      <c r="V175" s="479">
        <f t="shared" si="326"/>
        <v>0</v>
      </c>
      <c r="W175" s="479">
        <f t="shared" si="326"/>
        <v>0</v>
      </c>
      <c r="X175" s="479">
        <f t="shared" si="326"/>
        <v>0</v>
      </c>
      <c r="Y175" s="479">
        <f t="shared" si="326"/>
        <v>0</v>
      </c>
    </row>
    <row r="176" spans="1:25" ht="6" customHeight="1" x14ac:dyDescent="0.25"/>
    <row r="178" spans="2:25" ht="24.75" customHeight="1" x14ac:dyDescent="0.25">
      <c r="C178" s="606" t="s">
        <v>798</v>
      </c>
      <c r="D178" s="597"/>
      <c r="E178" s="597"/>
      <c r="F178" s="597"/>
      <c r="G178" s="597"/>
      <c r="H178" s="597"/>
      <c r="I178" s="597"/>
      <c r="J178" s="597"/>
      <c r="K178" s="696"/>
      <c r="L178" s="696"/>
      <c r="P178" s="606" t="s">
        <v>798</v>
      </c>
    </row>
    <row r="179" spans="2:25" ht="24.75" customHeight="1" x14ac:dyDescent="0.25">
      <c r="C179" s="606"/>
      <c r="D179" s="597"/>
      <c r="E179" s="597"/>
      <c r="F179" s="597"/>
      <c r="G179" s="597"/>
      <c r="H179" s="597"/>
      <c r="I179" s="597"/>
      <c r="J179" s="597"/>
      <c r="K179" s="696"/>
      <c r="L179" s="696"/>
    </row>
    <row r="180" spans="2:25" ht="25.5" x14ac:dyDescent="0.25">
      <c r="C180" s="603" t="s">
        <v>790</v>
      </c>
      <c r="D180" s="604"/>
      <c r="P180" s="603" t="s">
        <v>790</v>
      </c>
      <c r="Q180" s="604"/>
    </row>
    <row r="181" spans="2:25" ht="11.25" customHeight="1" x14ac:dyDescent="0.25">
      <c r="C181" s="450"/>
      <c r="P181" s="450"/>
    </row>
    <row r="182" spans="2:25" ht="10.5" customHeight="1" thickBot="1" x14ac:dyDescent="0.3"/>
    <row r="183" spans="2:25" ht="27.75" customHeight="1" thickBot="1" x14ac:dyDescent="0.3">
      <c r="C183" s="451" t="s">
        <v>18</v>
      </c>
      <c r="E183" s="602"/>
      <c r="F183" s="602"/>
      <c r="G183" s="602"/>
      <c r="H183" s="602"/>
      <c r="I183" s="602"/>
      <c r="J183" s="602"/>
      <c r="K183" s="602"/>
      <c r="L183" s="602"/>
      <c r="P183" s="451" t="s">
        <v>18</v>
      </c>
      <c r="R183" s="602"/>
      <c r="S183" s="602"/>
      <c r="T183" s="602"/>
      <c r="U183" s="602"/>
      <c r="V183" s="602"/>
      <c r="W183" s="602"/>
    </row>
    <row r="184" spans="2:25" ht="10.5" customHeight="1" x14ac:dyDescent="0.25"/>
    <row r="185" spans="2:25" s="432" customFormat="1" ht="23.25" customHeight="1" x14ac:dyDescent="0.25">
      <c r="B185" s="852"/>
      <c r="C185" s="432" t="s">
        <v>714</v>
      </c>
      <c r="E185" s="452">
        <f>VLOOKUP(C183,'11 HR Salary Data'!C:M,8,0)</f>
        <v>48412.698600000003</v>
      </c>
      <c r="F185" s="452">
        <f>VLOOKUP(C183,'11 HR Salary Data'!C:R,13,0)</f>
        <v>49380.952572000002</v>
      </c>
      <c r="G185" s="452">
        <f>VLOOKUP(C183,'11 HR Salary Data'!C:W,18,0)</f>
        <v>50368.571623440002</v>
      </c>
      <c r="H185" s="452">
        <f>VLOOKUP(C183,'11 HR Salary Data'!C:AB,23,0)</f>
        <v>51375.943055908807</v>
      </c>
      <c r="I185" s="452">
        <f>VLOOKUP(C183,'11 HR Salary Data'!C:AH,28,0)</f>
        <v>52403.461917026987</v>
      </c>
      <c r="J185" s="452">
        <f>VLOOKUP(C183,'11 HR Salary Data'!C:AM,33,0)</f>
        <v>53451.531155367527</v>
      </c>
      <c r="K185" s="452">
        <f>VLOOKUP(C183,'11 HR Salary Data'!C:AV,38,0)</f>
        <v>54520.561778474876</v>
      </c>
      <c r="L185" s="452">
        <f>VLOOKUP(C183,'11 HR Salary Data'!C:AV,43,0)</f>
        <v>55610.973014044372</v>
      </c>
      <c r="O185" s="852"/>
      <c r="P185" s="432" t="s">
        <v>714</v>
      </c>
      <c r="R185" s="452">
        <f>VLOOKUP(P183,'11 HR Salary Data'!C:M,8,0)</f>
        <v>48412.698600000003</v>
      </c>
      <c r="S185" s="452">
        <f>VLOOKUP(P183,'11 HR Salary Data'!C:R,13,0)</f>
        <v>49380.952572000002</v>
      </c>
      <c r="T185" s="452">
        <f>VLOOKUP(P183,'11 HR Salary Data'!C:W,18,0)</f>
        <v>50368.571623440002</v>
      </c>
      <c r="U185" s="452">
        <f>VLOOKUP(P183,'11 HR Salary Data'!C:AB,23,0)</f>
        <v>51375.943055908807</v>
      </c>
      <c r="V185" s="452">
        <f>VLOOKUP(P183,'11 HR Salary Data'!C:AH,28,0)</f>
        <v>52403.461917026987</v>
      </c>
      <c r="W185" s="452">
        <f>VLOOKUP(P183,'11 HR Salary Data'!C:AM,33,0)</f>
        <v>53451.531155367527</v>
      </c>
      <c r="X185" s="452">
        <f>VLOOKUP(P183,'11 HR Salary Data'!C:AV,38,0)</f>
        <v>54520.561778474876</v>
      </c>
      <c r="Y185" s="452">
        <f>VLOOKUP(P183,'11 HR Salary Data'!C:AV,43,0)</f>
        <v>55610.973014044372</v>
      </c>
    </row>
    <row r="186" spans="2:25" x14ac:dyDescent="0.25">
      <c r="C186" s="453" t="s">
        <v>715</v>
      </c>
      <c r="P186" s="453" t="s">
        <v>715</v>
      </c>
    </row>
    <row r="187" spans="2:25" x14ac:dyDescent="0.25">
      <c r="C187" s="453"/>
      <c r="P187" s="453"/>
    </row>
    <row r="188" spans="2:25" s="432" customFormat="1" ht="24.75" customHeight="1" x14ac:dyDescent="0.25">
      <c r="B188" s="852"/>
      <c r="C188" s="432" t="s">
        <v>716</v>
      </c>
      <c r="E188" s="454"/>
      <c r="F188" s="454"/>
      <c r="G188" s="454"/>
      <c r="H188" s="454"/>
      <c r="I188" s="454"/>
      <c r="J188" s="454"/>
      <c r="K188" s="454"/>
      <c r="L188" s="454"/>
      <c r="O188" s="852"/>
      <c r="P188" s="432" t="s">
        <v>716</v>
      </c>
      <c r="R188" s="454"/>
      <c r="S188" s="454"/>
      <c r="T188" s="454"/>
      <c r="U188" s="454"/>
      <c r="V188" s="454"/>
      <c r="W188" s="454"/>
      <c r="X188" s="454"/>
      <c r="Y188" s="454"/>
    </row>
    <row r="189" spans="2:25" ht="15.75" thickBot="1" x14ac:dyDescent="0.3">
      <c r="C189" s="455" t="s">
        <v>717</v>
      </c>
      <c r="P189" s="455" t="s">
        <v>717</v>
      </c>
    </row>
    <row r="190" spans="2:25" x14ac:dyDescent="0.25">
      <c r="C190" s="456" t="s">
        <v>718</v>
      </c>
      <c r="D190" s="457"/>
      <c r="E190" s="457"/>
      <c r="F190" s="457"/>
      <c r="G190" s="457"/>
      <c r="H190" s="457"/>
      <c r="I190" s="457"/>
      <c r="J190" s="457"/>
      <c r="K190" s="457"/>
      <c r="L190" s="457"/>
      <c r="P190" s="458" t="s">
        <v>718</v>
      </c>
      <c r="Q190" s="459"/>
      <c r="R190" s="459"/>
      <c r="S190" s="459"/>
      <c r="T190" s="459"/>
      <c r="U190" s="459"/>
      <c r="V190" s="459"/>
      <c r="W190" s="459"/>
      <c r="X190" s="459"/>
      <c r="Y190" s="459"/>
    </row>
    <row r="191" spans="2:25" outlineLevel="1" x14ac:dyDescent="0.25">
      <c r="C191" s="460" t="s">
        <v>719</v>
      </c>
      <c r="D191" s="461"/>
      <c r="E191" s="461">
        <f>IF(B195=0,0,ROUND(+E185/52.178571/35,2))</f>
        <v>0</v>
      </c>
      <c r="F191" s="461">
        <f>IF(B195=0,0,ROUND(+F185/52.178571/35,2))</f>
        <v>0</v>
      </c>
      <c r="G191" s="461">
        <f>IF(B195=0,0,ROUND(+G185/52.178571/35,2))</f>
        <v>0</v>
      </c>
      <c r="H191" s="461">
        <f>IF(B195=0,0,ROUND(+H185/52.178571/35,2))</f>
        <v>0</v>
      </c>
      <c r="I191" s="461">
        <f>IF(B195=0,0,ROUND(+I185/52.178571/35,2))</f>
        <v>0</v>
      </c>
      <c r="J191" s="461">
        <f>IF(B195=0,0,ROUND(+J185/52.178571/35,2))</f>
        <v>0</v>
      </c>
      <c r="K191" s="461">
        <f>IF(B195=0,0,ROUND(+K185/52.178571/35,2))</f>
        <v>0</v>
      </c>
      <c r="L191" s="461">
        <f>IF(B195=0,0,ROUND(+L185/52.178571/35,2))</f>
        <v>0</v>
      </c>
      <c r="P191" s="462" t="s">
        <v>719</v>
      </c>
      <c r="Q191" s="463"/>
      <c r="R191" s="463">
        <f>IF(O195=0,0,ROUND(+R185/52.178571/35,2))</f>
        <v>0</v>
      </c>
      <c r="S191" s="463">
        <f>IF(O195=0,0,ROUND(+S185/52.178571/35,2))</f>
        <v>0</v>
      </c>
      <c r="T191" s="463">
        <f>IF(O195=0,0,ROUND(+T185/52.178571/35,2))</f>
        <v>0</v>
      </c>
      <c r="U191" s="463">
        <f>IF(O195=0,0,ROUND(+U185/52.178571/35,2))</f>
        <v>0</v>
      </c>
      <c r="V191" s="463">
        <f>IF(O195=0,0,ROUND(+V185/52.178571/35,2))</f>
        <v>0</v>
      </c>
      <c r="W191" s="463">
        <f>IF(O195=0,0,ROUND(+W185/52.178571/35,2))</f>
        <v>0</v>
      </c>
      <c r="X191" s="463">
        <f>IF(O195=0,0,ROUND(+X185/52.178571/35,2))</f>
        <v>0</v>
      </c>
      <c r="Y191" s="463">
        <f>IF(O195=0,0,ROUND(+Y185/52.178571/35,2))</f>
        <v>0</v>
      </c>
    </row>
    <row r="192" spans="2:25" outlineLevel="1" x14ac:dyDescent="0.25">
      <c r="C192" s="460" t="s">
        <v>882</v>
      </c>
      <c r="D192" s="464"/>
      <c r="E192" s="464">
        <f>E191*0.2</f>
        <v>0</v>
      </c>
      <c r="F192" s="464">
        <f t="shared" ref="F192" si="327">F191*0.2</f>
        <v>0</v>
      </c>
      <c r="G192" s="464">
        <f t="shared" ref="G192" si="328">G191*0.2</f>
        <v>0</v>
      </c>
      <c r="H192" s="464">
        <f t="shared" ref="H192" si="329">H191*0.2</f>
        <v>0</v>
      </c>
      <c r="I192" s="464">
        <f t="shared" ref="I192" si="330">I191*0.2</f>
        <v>0</v>
      </c>
      <c r="J192" s="464">
        <f t="shared" ref="J192" si="331">J191*0.2</f>
        <v>0</v>
      </c>
      <c r="K192" s="464">
        <f t="shared" ref="K192" si="332">K191*0.2</f>
        <v>0</v>
      </c>
      <c r="L192" s="464">
        <f t="shared" ref="L192" si="333">L191*0.2</f>
        <v>0</v>
      </c>
      <c r="P192" s="462" t="s">
        <v>720</v>
      </c>
      <c r="Q192" s="465"/>
      <c r="R192" s="465">
        <f>R191*0.3</f>
        <v>0</v>
      </c>
      <c r="S192" s="465">
        <f t="shared" ref="S192" si="334">S191*0.3</f>
        <v>0</v>
      </c>
      <c r="T192" s="465">
        <f t="shared" ref="T192" si="335">T191*0.3</f>
        <v>0</v>
      </c>
      <c r="U192" s="465">
        <f t="shared" ref="U192" si="336">U191*0.3</f>
        <v>0</v>
      </c>
      <c r="V192" s="465">
        <f t="shared" ref="V192" si="337">V191*0.3</f>
        <v>0</v>
      </c>
      <c r="W192" s="465">
        <f t="shared" ref="W192:Y192" si="338">W191*0.3</f>
        <v>0</v>
      </c>
      <c r="X192" s="465">
        <f t="shared" si="338"/>
        <v>0</v>
      </c>
      <c r="Y192" s="465">
        <f t="shared" si="338"/>
        <v>0</v>
      </c>
    </row>
    <row r="193" spans="1:25" ht="15.75" outlineLevel="1" thickBot="1" x14ac:dyDescent="0.3">
      <c r="C193" s="466"/>
      <c r="D193" s="467" t="s">
        <v>721</v>
      </c>
      <c r="E193" s="468">
        <f>ROUND((E191+E192),2)</f>
        <v>0</v>
      </c>
      <c r="F193" s="468">
        <f t="shared" ref="F193:L193" si="339">ROUND((F191+F192),2)</f>
        <v>0</v>
      </c>
      <c r="G193" s="468">
        <f t="shared" si="339"/>
        <v>0</v>
      </c>
      <c r="H193" s="468">
        <f t="shared" si="339"/>
        <v>0</v>
      </c>
      <c r="I193" s="468">
        <f t="shared" si="339"/>
        <v>0</v>
      </c>
      <c r="J193" s="468">
        <f t="shared" si="339"/>
        <v>0</v>
      </c>
      <c r="K193" s="468">
        <f t="shared" si="339"/>
        <v>0</v>
      </c>
      <c r="L193" s="468">
        <f t="shared" si="339"/>
        <v>0</v>
      </c>
      <c r="P193" s="469"/>
      <c r="Q193" s="470" t="s">
        <v>721</v>
      </c>
      <c r="R193" s="471">
        <f>ROUND((R191+R192),2)</f>
        <v>0</v>
      </c>
      <c r="S193" s="471">
        <f t="shared" ref="S193" si="340">ROUND((S191+S192),2)</f>
        <v>0</v>
      </c>
      <c r="T193" s="471">
        <f t="shared" ref="T193" si="341">ROUND((T191+T192),2)</f>
        <v>0</v>
      </c>
      <c r="U193" s="471">
        <f t="shared" ref="U193" si="342">ROUND((U191+U192),2)</f>
        <v>0</v>
      </c>
      <c r="V193" s="471">
        <f t="shared" ref="V193" si="343">ROUND((V191+V192),2)</f>
        <v>0</v>
      </c>
      <c r="W193" s="471">
        <f t="shared" ref="W193:Y193" si="344">ROUND((W191+W192),2)</f>
        <v>0</v>
      </c>
      <c r="X193" s="471">
        <f t="shared" si="344"/>
        <v>0</v>
      </c>
      <c r="Y193" s="471">
        <f t="shared" si="344"/>
        <v>0</v>
      </c>
    </row>
    <row r="194" spans="1:25" ht="10.5" customHeight="1" outlineLevel="1" thickTop="1" x14ac:dyDescent="0.25">
      <c r="C194" s="466"/>
      <c r="D194" s="461"/>
      <c r="E194" s="461"/>
      <c r="F194" s="461"/>
      <c r="G194" s="461"/>
      <c r="H194" s="461"/>
      <c r="I194" s="461"/>
      <c r="J194" s="461"/>
      <c r="K194" s="461"/>
      <c r="L194" s="461"/>
      <c r="P194" s="469"/>
      <c r="Q194" s="463"/>
      <c r="R194" s="463"/>
      <c r="S194" s="463"/>
      <c r="T194" s="463"/>
      <c r="U194" s="463"/>
      <c r="V194" s="463"/>
      <c r="W194" s="463"/>
      <c r="X194" s="463"/>
      <c r="Y194" s="463"/>
    </row>
    <row r="195" spans="1:25" outlineLevel="1" x14ac:dyDescent="0.25">
      <c r="A195" s="605"/>
      <c r="B195" s="851">
        <f>IF(D180="FIXED TERM", 20202,0)</f>
        <v>0</v>
      </c>
      <c r="C195" s="472" t="s">
        <v>722</v>
      </c>
      <c r="D195" s="461"/>
      <c r="E195" s="461">
        <f>E191*E188</f>
        <v>0</v>
      </c>
      <c r="F195" s="461">
        <f t="shared" ref="F195:L195" si="345">F191*F188</f>
        <v>0</v>
      </c>
      <c r="G195" s="461">
        <f t="shared" si="345"/>
        <v>0</v>
      </c>
      <c r="H195" s="461">
        <f t="shared" si="345"/>
        <v>0</v>
      </c>
      <c r="I195" s="461">
        <f t="shared" si="345"/>
        <v>0</v>
      </c>
      <c r="J195" s="461">
        <f t="shared" si="345"/>
        <v>0</v>
      </c>
      <c r="K195" s="461">
        <f t="shared" si="345"/>
        <v>0</v>
      </c>
      <c r="L195" s="461">
        <f t="shared" si="345"/>
        <v>0</v>
      </c>
      <c r="O195" s="851">
        <f>IF(Q180="FIXED TERM", 20202,0)</f>
        <v>0</v>
      </c>
      <c r="P195" s="473" t="s">
        <v>722</v>
      </c>
      <c r="Q195" s="463"/>
      <c r="R195" s="463">
        <f>R191*R188</f>
        <v>0</v>
      </c>
      <c r="S195" s="463">
        <f t="shared" ref="S195:Y195" si="346">S191*S188</f>
        <v>0</v>
      </c>
      <c r="T195" s="463">
        <f t="shared" si="346"/>
        <v>0</v>
      </c>
      <c r="U195" s="463">
        <f t="shared" si="346"/>
        <v>0</v>
      </c>
      <c r="V195" s="463">
        <f t="shared" si="346"/>
        <v>0</v>
      </c>
      <c r="W195" s="463">
        <f t="shared" si="346"/>
        <v>0</v>
      </c>
      <c r="X195" s="463">
        <f t="shared" si="346"/>
        <v>0</v>
      </c>
      <c r="Y195" s="463">
        <f t="shared" si="346"/>
        <v>0</v>
      </c>
    </row>
    <row r="196" spans="1:25" outlineLevel="1" x14ac:dyDescent="0.25">
      <c r="B196" s="851">
        <f>B195</f>
        <v>0</v>
      </c>
      <c r="C196" s="472" t="s">
        <v>723</v>
      </c>
      <c r="D196" s="461"/>
      <c r="E196" s="461">
        <f>ROUND((((E191*140)*17.5%)/1820)*E188,2)</f>
        <v>0</v>
      </c>
      <c r="F196" s="461">
        <f t="shared" ref="F196:L196" si="347">ROUND((((F191*140)*17.5%)/1820)*F188,2)</f>
        <v>0</v>
      </c>
      <c r="G196" s="461">
        <f t="shared" si="347"/>
        <v>0</v>
      </c>
      <c r="H196" s="461">
        <f t="shared" si="347"/>
        <v>0</v>
      </c>
      <c r="I196" s="461">
        <f t="shared" si="347"/>
        <v>0</v>
      </c>
      <c r="J196" s="461">
        <f t="shared" si="347"/>
        <v>0</v>
      </c>
      <c r="K196" s="461">
        <f t="shared" si="347"/>
        <v>0</v>
      </c>
      <c r="L196" s="461">
        <f t="shared" si="347"/>
        <v>0</v>
      </c>
      <c r="O196" s="851">
        <f>O195</f>
        <v>0</v>
      </c>
      <c r="P196" s="473" t="s">
        <v>723</v>
      </c>
      <c r="Q196" s="463"/>
      <c r="R196" s="463">
        <f>ROUND((((R191*140)*17.5%)/1820)*R188,2)</f>
        <v>0</v>
      </c>
      <c r="S196" s="463">
        <f t="shared" ref="S196:Y196" si="348">ROUND((((S191*140)*17.5%)/1820)*S188,2)</f>
        <v>0</v>
      </c>
      <c r="T196" s="463">
        <f t="shared" si="348"/>
        <v>0</v>
      </c>
      <c r="U196" s="463">
        <f t="shared" si="348"/>
        <v>0</v>
      </c>
      <c r="V196" s="463">
        <f t="shared" si="348"/>
        <v>0</v>
      </c>
      <c r="W196" s="463">
        <f t="shared" si="348"/>
        <v>0</v>
      </c>
      <c r="X196" s="463">
        <f t="shared" si="348"/>
        <v>0</v>
      </c>
      <c r="Y196" s="463">
        <f t="shared" si="348"/>
        <v>0</v>
      </c>
    </row>
    <row r="197" spans="1:25" ht="15.75" outlineLevel="1" thickBot="1" x14ac:dyDescent="0.3">
      <c r="B197" s="851">
        <f>IF(B195&gt;0,20252,0)</f>
        <v>0</v>
      </c>
      <c r="C197" s="472" t="s">
        <v>883</v>
      </c>
      <c r="D197" s="461"/>
      <c r="E197" s="461">
        <f>ROUND((E195*20%)+(E196*20%),2)</f>
        <v>0</v>
      </c>
      <c r="F197" s="461">
        <f t="shared" ref="F197" si="349">ROUND((F195*20%)+(F196*20%),2)</f>
        <v>0</v>
      </c>
      <c r="G197" s="461">
        <f t="shared" ref="G197" si="350">ROUND((G195*20%)+(G196*20%),2)</f>
        <v>0</v>
      </c>
      <c r="H197" s="461">
        <f t="shared" ref="H197" si="351">ROUND((H195*20%)+(H196*20%),2)</f>
        <v>0</v>
      </c>
      <c r="I197" s="461">
        <f t="shared" ref="I197" si="352">ROUND((I195*20%)+(I196*20%),2)</f>
        <v>0</v>
      </c>
      <c r="J197" s="461">
        <f t="shared" ref="J197" si="353">ROUND((J195*20%)+(J196*20%),2)</f>
        <v>0</v>
      </c>
      <c r="K197" s="461">
        <f t="shared" ref="K197" si="354">ROUND((K195*20%)+(K196*20%),2)</f>
        <v>0</v>
      </c>
      <c r="L197" s="461">
        <f t="shared" ref="L197" si="355">ROUND((L195*20%)+(L196*20%),2)</f>
        <v>0</v>
      </c>
      <c r="O197" s="851">
        <f>IF(O195&gt;0,20252,0)</f>
        <v>0</v>
      </c>
      <c r="P197" s="473" t="s">
        <v>724</v>
      </c>
      <c r="Q197" s="463"/>
      <c r="R197" s="463">
        <f>ROUND((R195*30%)+(R196*30%),2)</f>
        <v>0</v>
      </c>
      <c r="S197" s="463">
        <f t="shared" ref="S197" si="356">ROUND((S195*30%)+(S196*30%),2)</f>
        <v>0</v>
      </c>
      <c r="T197" s="463">
        <f t="shared" ref="T197" si="357">ROUND((T195*30%)+(T196*30%),2)</f>
        <v>0</v>
      </c>
      <c r="U197" s="463">
        <f t="shared" ref="U197" si="358">ROUND((U195*30%)+(U196*30%),2)</f>
        <v>0</v>
      </c>
      <c r="V197" s="463">
        <f t="shared" ref="V197" si="359">ROUND((V195*30%)+(V196*30%),2)</f>
        <v>0</v>
      </c>
      <c r="W197" s="463">
        <f t="shared" ref="W197:Y197" si="360">ROUND((W195*30%)+(W196*30%),2)</f>
        <v>0</v>
      </c>
      <c r="X197" s="463">
        <f t="shared" si="360"/>
        <v>0</v>
      </c>
      <c r="Y197" s="463">
        <f t="shared" si="360"/>
        <v>0</v>
      </c>
    </row>
    <row r="198" spans="1:25" ht="15.75" thickBot="1" x14ac:dyDescent="0.3">
      <c r="C198" s="474" t="s">
        <v>886</v>
      </c>
      <c r="D198" s="475"/>
      <c r="E198" s="476">
        <f>(E195+E196)*1.2</f>
        <v>0</v>
      </c>
      <c r="F198" s="476">
        <f t="shared" ref="F198:L198" si="361">(F195+F196)*1.2</f>
        <v>0</v>
      </c>
      <c r="G198" s="476">
        <f t="shared" si="361"/>
        <v>0</v>
      </c>
      <c r="H198" s="476">
        <f t="shared" si="361"/>
        <v>0</v>
      </c>
      <c r="I198" s="476">
        <f t="shared" si="361"/>
        <v>0</v>
      </c>
      <c r="J198" s="476">
        <f t="shared" si="361"/>
        <v>0</v>
      </c>
      <c r="K198" s="476">
        <f t="shared" si="361"/>
        <v>0</v>
      </c>
      <c r="L198" s="476">
        <f t="shared" si="361"/>
        <v>0</v>
      </c>
      <c r="P198" s="477" t="s">
        <v>725</v>
      </c>
      <c r="Q198" s="478"/>
      <c r="R198" s="479">
        <f>(R195+R196)*1.3</f>
        <v>0</v>
      </c>
      <c r="S198" s="479">
        <f t="shared" ref="S198:Y198" si="362">(S195+S196)*1.3</f>
        <v>0</v>
      </c>
      <c r="T198" s="479">
        <f t="shared" si="362"/>
        <v>0</v>
      </c>
      <c r="U198" s="479">
        <f t="shared" si="362"/>
        <v>0</v>
      </c>
      <c r="V198" s="479">
        <f t="shared" si="362"/>
        <v>0</v>
      </c>
      <c r="W198" s="479">
        <f t="shared" si="362"/>
        <v>0</v>
      </c>
      <c r="X198" s="479">
        <f t="shared" si="362"/>
        <v>0</v>
      </c>
      <c r="Y198" s="479">
        <f t="shared" si="362"/>
        <v>0</v>
      </c>
    </row>
    <row r="199" spans="1:25" ht="9" customHeight="1" x14ac:dyDescent="0.25"/>
    <row r="200" spans="1:25" ht="15.75" thickBot="1" x14ac:dyDescent="0.3"/>
    <row r="201" spans="1:25" x14ac:dyDescent="0.25">
      <c r="C201" s="480" t="s">
        <v>726</v>
      </c>
      <c r="D201" s="481"/>
      <c r="E201" s="482"/>
      <c r="F201" s="482"/>
      <c r="G201" s="482"/>
      <c r="H201" s="482"/>
      <c r="I201" s="482"/>
      <c r="J201" s="482"/>
      <c r="K201" s="482"/>
      <c r="L201" s="482"/>
      <c r="P201" s="483" t="s">
        <v>726</v>
      </c>
      <c r="Q201" s="484"/>
      <c r="R201" s="485"/>
      <c r="S201" s="485"/>
      <c r="T201" s="485"/>
      <c r="U201" s="485"/>
      <c r="V201" s="485"/>
      <c r="W201" s="485"/>
      <c r="X201" s="485"/>
      <c r="Y201" s="485"/>
    </row>
    <row r="202" spans="1:25" outlineLevel="1" x14ac:dyDescent="0.25">
      <c r="C202" s="486" t="s">
        <v>727</v>
      </c>
      <c r="D202" s="487"/>
      <c r="E202" s="488">
        <f>IF(B206=0,0,ROUND((+E185/52.178571/35)*1.25,2))</f>
        <v>0</v>
      </c>
      <c r="F202" s="488">
        <f>IF(B206=0,0,ROUND((+F185/52.178571/35)*1.25,2))</f>
        <v>0</v>
      </c>
      <c r="G202" s="488">
        <f>IF(B206=0,0,ROUND((+G185/52.178571/35)*1.25,2))</f>
        <v>0</v>
      </c>
      <c r="H202" s="488">
        <f>IF(B206=0,0,ROUND((+H185/52.178571/35)*1.25,2))</f>
        <v>0</v>
      </c>
      <c r="I202" s="488">
        <f>IF(B206=0,0,ROUND((+I185/52.178571/35)*1.25,2))</f>
        <v>0</v>
      </c>
      <c r="J202" s="488">
        <f>IF(B206=0,0,ROUND((+J185/52.178571/35)*1.25,2))</f>
        <v>0</v>
      </c>
      <c r="K202" s="488">
        <f>IF(B206=0,0,ROUND((+K185/52.178571/35)*1.25,2))</f>
        <v>0</v>
      </c>
      <c r="L202" s="488">
        <f>IF(B206=0,0,ROUND((+L185/52.178571/35)*1.25,2))</f>
        <v>0</v>
      </c>
      <c r="P202" s="489" t="s">
        <v>727</v>
      </c>
      <c r="Q202" s="490"/>
      <c r="R202" s="491">
        <f>IF(O206=0,0,ROUND((+R185/52.178571/35)*1.25,2))</f>
        <v>0</v>
      </c>
      <c r="S202" s="491">
        <f>IF(O206=0,0,ROUND((+S185/52.178571/35)*1.25,2))</f>
        <v>0</v>
      </c>
      <c r="T202" s="491">
        <f>IF(O206=0,0,ROUND((+T185/52.178571/35)*1.25,2))</f>
        <v>0</v>
      </c>
      <c r="U202" s="491">
        <f>IF(O206=0,0,ROUND((+U185/52.178571/35)*1.25,2))</f>
        <v>0</v>
      </c>
      <c r="V202" s="491">
        <f>IF(O206=0,0,ROUND((+V185/52.178571/35)*1.25,2))</f>
        <v>0</v>
      </c>
      <c r="W202" s="491">
        <f>IF(O206=0,0,ROUND((+W185/52.178571/35)*1.25,2))</f>
        <v>0</v>
      </c>
      <c r="X202" s="491">
        <f>IF(O206=0,0,ROUND((+X185/52.178571/35)*1.25,2))</f>
        <v>0</v>
      </c>
      <c r="Y202" s="491">
        <f>IF(O206=0,0,ROUND((+Y185/52.178571/35)*1.25,2))</f>
        <v>0</v>
      </c>
    </row>
    <row r="203" spans="1:25" outlineLevel="1" x14ac:dyDescent="0.25">
      <c r="C203" s="492" t="s">
        <v>884</v>
      </c>
      <c r="D203" s="493"/>
      <c r="E203" s="494">
        <f>E202*0.163</f>
        <v>0</v>
      </c>
      <c r="F203" s="494">
        <f t="shared" ref="F203" si="363">F202*0.163</f>
        <v>0</v>
      </c>
      <c r="G203" s="494">
        <f t="shared" ref="G203" si="364">G202*0.163</f>
        <v>0</v>
      </c>
      <c r="H203" s="494">
        <f t="shared" ref="H203" si="365">H202*0.163</f>
        <v>0</v>
      </c>
      <c r="I203" s="494">
        <f t="shared" ref="I203" si="366">I202*0.163</f>
        <v>0</v>
      </c>
      <c r="J203" s="494">
        <f t="shared" ref="J203" si="367">J202*0.163</f>
        <v>0</v>
      </c>
      <c r="K203" s="494">
        <f t="shared" ref="K203" si="368">K202*0.163</f>
        <v>0</v>
      </c>
      <c r="L203" s="494">
        <f t="shared" ref="L203" si="369">L202*0.163</f>
        <v>0</v>
      </c>
      <c r="P203" s="495" t="s">
        <v>720</v>
      </c>
      <c r="Q203" s="496"/>
      <c r="R203" s="497">
        <f>R202*0.3</f>
        <v>0</v>
      </c>
      <c r="S203" s="497">
        <f t="shared" ref="S203" si="370">S202*0.3</f>
        <v>0</v>
      </c>
      <c r="T203" s="497">
        <f t="shared" ref="T203" si="371">T202*0.3</f>
        <v>0</v>
      </c>
      <c r="U203" s="497">
        <f t="shared" ref="U203" si="372">U202*0.3</f>
        <v>0</v>
      </c>
      <c r="V203" s="497">
        <f t="shared" ref="V203" si="373">V202*0.3</f>
        <v>0</v>
      </c>
      <c r="W203" s="497">
        <f t="shared" ref="W203:Y203" si="374">W202*0.3</f>
        <v>0</v>
      </c>
      <c r="X203" s="497">
        <f t="shared" si="374"/>
        <v>0</v>
      </c>
      <c r="Y203" s="497">
        <f t="shared" si="374"/>
        <v>0</v>
      </c>
    </row>
    <row r="204" spans="1:25" ht="15.75" outlineLevel="1" thickBot="1" x14ac:dyDescent="0.3">
      <c r="C204" s="498"/>
      <c r="D204" s="499" t="s">
        <v>721</v>
      </c>
      <c r="E204" s="500">
        <f>ROUND((E202+E203),2)</f>
        <v>0</v>
      </c>
      <c r="F204" s="500">
        <f t="shared" ref="F204:L204" si="375">ROUND((F202+F203),2)</f>
        <v>0</v>
      </c>
      <c r="G204" s="500">
        <f t="shared" si="375"/>
        <v>0</v>
      </c>
      <c r="H204" s="500">
        <f t="shared" si="375"/>
        <v>0</v>
      </c>
      <c r="I204" s="500">
        <f t="shared" si="375"/>
        <v>0</v>
      </c>
      <c r="J204" s="500">
        <f t="shared" si="375"/>
        <v>0</v>
      </c>
      <c r="K204" s="500">
        <f t="shared" si="375"/>
        <v>0</v>
      </c>
      <c r="L204" s="500">
        <f t="shared" si="375"/>
        <v>0</v>
      </c>
      <c r="P204" s="501"/>
      <c r="Q204" s="502" t="s">
        <v>721</v>
      </c>
      <c r="R204" s="503">
        <f>ROUND((R202+R203),2)</f>
        <v>0</v>
      </c>
      <c r="S204" s="503">
        <f t="shared" ref="S204" si="376">ROUND((S202+S203),2)</f>
        <v>0</v>
      </c>
      <c r="T204" s="503">
        <f t="shared" ref="T204" si="377">ROUND((T202+T203),2)</f>
        <v>0</v>
      </c>
      <c r="U204" s="503">
        <f t="shared" ref="U204" si="378">ROUND((U202+U203),2)</f>
        <v>0</v>
      </c>
      <c r="V204" s="503">
        <f t="shared" ref="V204" si="379">ROUND((V202+V203),2)</f>
        <v>0</v>
      </c>
      <c r="W204" s="503">
        <f t="shared" ref="W204:Y204" si="380">ROUND((W202+W203),2)</f>
        <v>0</v>
      </c>
      <c r="X204" s="503">
        <f t="shared" si="380"/>
        <v>0</v>
      </c>
      <c r="Y204" s="503">
        <f t="shared" si="380"/>
        <v>0</v>
      </c>
    </row>
    <row r="205" spans="1:25" ht="15.75" outlineLevel="1" thickTop="1" x14ac:dyDescent="0.25">
      <c r="C205" s="498"/>
      <c r="D205" s="487"/>
      <c r="E205" s="504"/>
      <c r="F205" s="504"/>
      <c r="G205" s="504"/>
      <c r="H205" s="504"/>
      <c r="I205" s="504"/>
      <c r="J205" s="504"/>
      <c r="K205" s="504"/>
      <c r="L205" s="504"/>
      <c r="P205" s="501"/>
      <c r="Q205" s="490"/>
      <c r="R205" s="505"/>
      <c r="S205" s="505"/>
      <c r="T205" s="505"/>
      <c r="U205" s="505"/>
      <c r="V205" s="505"/>
      <c r="W205" s="505"/>
      <c r="X205" s="505"/>
      <c r="Y205" s="505"/>
    </row>
    <row r="206" spans="1:25" outlineLevel="1" x14ac:dyDescent="0.25">
      <c r="B206" s="851">
        <f>IF(D180="CASUAL", 20203,0)</f>
        <v>0</v>
      </c>
      <c r="C206" s="492" t="s">
        <v>722</v>
      </c>
      <c r="D206" s="487"/>
      <c r="E206" s="488">
        <f>E202*E188</f>
        <v>0</v>
      </c>
      <c r="F206" s="488">
        <f t="shared" ref="F206:L206" si="381">F202*F188</f>
        <v>0</v>
      </c>
      <c r="G206" s="488">
        <f t="shared" si="381"/>
        <v>0</v>
      </c>
      <c r="H206" s="488">
        <f t="shared" si="381"/>
        <v>0</v>
      </c>
      <c r="I206" s="488">
        <f t="shared" si="381"/>
        <v>0</v>
      </c>
      <c r="J206" s="488">
        <f t="shared" si="381"/>
        <v>0</v>
      </c>
      <c r="K206" s="488">
        <f t="shared" si="381"/>
        <v>0</v>
      </c>
      <c r="L206" s="488">
        <f t="shared" si="381"/>
        <v>0</v>
      </c>
      <c r="O206" s="851">
        <f>IF(Q180="CASUAL", 20203,0)</f>
        <v>0</v>
      </c>
      <c r="P206" s="495" t="s">
        <v>722</v>
      </c>
      <c r="Q206" s="490"/>
      <c r="R206" s="491">
        <f>R202*R188</f>
        <v>0</v>
      </c>
      <c r="S206" s="491">
        <f t="shared" ref="S206:Y206" si="382">S202*S188</f>
        <v>0</v>
      </c>
      <c r="T206" s="491">
        <f t="shared" si="382"/>
        <v>0</v>
      </c>
      <c r="U206" s="491">
        <f t="shared" si="382"/>
        <v>0</v>
      </c>
      <c r="V206" s="491">
        <f t="shared" si="382"/>
        <v>0</v>
      </c>
      <c r="W206" s="491">
        <f t="shared" si="382"/>
        <v>0</v>
      </c>
      <c r="X206" s="491">
        <f t="shared" si="382"/>
        <v>0</v>
      </c>
      <c r="Y206" s="491">
        <f t="shared" si="382"/>
        <v>0</v>
      </c>
    </row>
    <row r="207" spans="1:25" ht="15.75" outlineLevel="1" thickBot="1" x14ac:dyDescent="0.3">
      <c r="B207" s="851">
        <f>IF(B206=0,0,20253)</f>
        <v>0</v>
      </c>
      <c r="C207" s="492" t="s">
        <v>885</v>
      </c>
      <c r="D207" s="487"/>
      <c r="E207" s="488">
        <f>E206*0.163</f>
        <v>0</v>
      </c>
      <c r="F207" s="488">
        <f t="shared" ref="F207" si="383">F206*0.163</f>
        <v>0</v>
      </c>
      <c r="G207" s="488">
        <f t="shared" ref="G207" si="384">G206*0.163</f>
        <v>0</v>
      </c>
      <c r="H207" s="488">
        <f t="shared" ref="H207" si="385">H206*0.163</f>
        <v>0</v>
      </c>
      <c r="I207" s="488">
        <f t="shared" ref="I207" si="386">I206*0.163</f>
        <v>0</v>
      </c>
      <c r="J207" s="488">
        <f t="shared" ref="J207" si="387">J206*0.163</f>
        <v>0</v>
      </c>
      <c r="K207" s="488">
        <f t="shared" ref="K207" si="388">K206*0.163</f>
        <v>0</v>
      </c>
      <c r="L207" s="488">
        <f t="shared" ref="L207" si="389">L206*0.163</f>
        <v>0</v>
      </c>
      <c r="O207" s="851">
        <f>IF(O206=0,0,20253)</f>
        <v>0</v>
      </c>
      <c r="P207" s="495" t="s">
        <v>724</v>
      </c>
      <c r="Q207" s="490"/>
      <c r="R207" s="491">
        <f>R206*0.3</f>
        <v>0</v>
      </c>
      <c r="S207" s="491">
        <f t="shared" ref="S207" si="390">S206*0.3</f>
        <v>0</v>
      </c>
      <c r="T207" s="491">
        <f t="shared" ref="T207" si="391">T206*0.3</f>
        <v>0</v>
      </c>
      <c r="U207" s="491">
        <f t="shared" ref="U207" si="392">U206*0.3</f>
        <v>0</v>
      </c>
      <c r="V207" s="491">
        <f t="shared" ref="V207" si="393">V206*0.3</f>
        <v>0</v>
      </c>
      <c r="W207" s="491">
        <f t="shared" ref="W207:Y207" si="394">W206*0.3</f>
        <v>0</v>
      </c>
      <c r="X207" s="491">
        <f t="shared" si="394"/>
        <v>0</v>
      </c>
      <c r="Y207" s="491">
        <f t="shared" si="394"/>
        <v>0</v>
      </c>
    </row>
    <row r="208" spans="1:25" ht="19.5" thickBot="1" x14ac:dyDescent="0.3">
      <c r="B208" s="853" t="s">
        <v>801</v>
      </c>
      <c r="C208" s="474" t="s">
        <v>728</v>
      </c>
      <c r="D208" s="475"/>
      <c r="E208" s="476">
        <f>E204*E188</f>
        <v>0</v>
      </c>
      <c r="F208" s="476">
        <f t="shared" ref="F208:L208" si="395">F204*F188</f>
        <v>0</v>
      </c>
      <c r="G208" s="476">
        <f t="shared" si="395"/>
        <v>0</v>
      </c>
      <c r="H208" s="476">
        <f t="shared" si="395"/>
        <v>0</v>
      </c>
      <c r="I208" s="476">
        <f t="shared" si="395"/>
        <v>0</v>
      </c>
      <c r="J208" s="476">
        <f t="shared" si="395"/>
        <v>0</v>
      </c>
      <c r="K208" s="476">
        <f t="shared" si="395"/>
        <v>0</v>
      </c>
      <c r="L208" s="476">
        <f t="shared" si="395"/>
        <v>0</v>
      </c>
      <c r="O208" s="853" t="s">
        <v>801</v>
      </c>
      <c r="P208" s="477" t="s">
        <v>728</v>
      </c>
      <c r="Q208" s="478"/>
      <c r="R208" s="479">
        <f>R204*R188</f>
        <v>0</v>
      </c>
      <c r="S208" s="479">
        <f t="shared" ref="S208:Y208" si="396">S204*S188</f>
        <v>0</v>
      </c>
      <c r="T208" s="479">
        <f t="shared" si="396"/>
        <v>0</v>
      </c>
      <c r="U208" s="479">
        <f t="shared" si="396"/>
        <v>0</v>
      </c>
      <c r="V208" s="479">
        <f t="shared" si="396"/>
        <v>0</v>
      </c>
      <c r="W208" s="479">
        <f t="shared" si="396"/>
        <v>0</v>
      </c>
      <c r="X208" s="479">
        <f t="shared" si="396"/>
        <v>0</v>
      </c>
      <c r="Y208" s="479">
        <f t="shared" si="396"/>
        <v>0</v>
      </c>
    </row>
    <row r="209" spans="2:24" ht="6" customHeight="1" x14ac:dyDescent="0.25"/>
    <row r="211" spans="2:24" s="509" customFormat="1" x14ac:dyDescent="0.25">
      <c r="B211" s="854"/>
      <c r="C211" s="510"/>
      <c r="D211" s="511"/>
      <c r="E211" s="512"/>
      <c r="F211" s="512"/>
      <c r="G211" s="512"/>
      <c r="H211" s="512"/>
      <c r="I211" s="512"/>
      <c r="J211" s="512"/>
      <c r="K211" s="512"/>
      <c r="L211" s="512"/>
      <c r="M211" s="513"/>
      <c r="N211" s="513"/>
      <c r="O211" s="855"/>
      <c r="P211" s="510"/>
      <c r="Q211" s="511"/>
      <c r="R211" s="512"/>
    </row>
    <row r="212" spans="2:24" s="509" customFormat="1" x14ac:dyDescent="0.25">
      <c r="B212" s="854"/>
      <c r="C212" s="506"/>
      <c r="D212" s="507"/>
      <c r="E212" s="508"/>
      <c r="F212" s="508"/>
      <c r="G212" s="508"/>
      <c r="H212" s="508"/>
      <c r="I212" s="508"/>
      <c r="J212" s="508"/>
      <c r="K212" s="508"/>
      <c r="L212" s="508"/>
      <c r="M212" s="514"/>
      <c r="N212" s="514"/>
      <c r="O212" s="856"/>
      <c r="P212" s="506"/>
      <c r="Q212" s="507"/>
      <c r="R212" s="508"/>
    </row>
    <row r="213" spans="2:24" ht="23.25" customHeight="1" x14ac:dyDescent="0.25">
      <c r="C213" s="1001" t="s">
        <v>729</v>
      </c>
      <c r="D213" s="1001"/>
      <c r="E213" s="1001"/>
      <c r="F213" s="516"/>
      <c r="G213" s="516"/>
      <c r="H213" s="516"/>
      <c r="I213" s="516"/>
      <c r="J213" s="516"/>
      <c r="K213" s="699"/>
      <c r="L213" s="699"/>
      <c r="P213" s="1002" t="s">
        <v>730</v>
      </c>
      <c r="Q213" s="1002"/>
      <c r="R213" s="1002"/>
    </row>
    <row r="214" spans="2:24" ht="23.25" customHeight="1" x14ac:dyDescent="0.25">
      <c r="C214" s="1001"/>
      <c r="D214" s="1001"/>
      <c r="E214" s="1001"/>
      <c r="F214" s="516"/>
      <c r="G214" s="516"/>
      <c r="H214" s="516"/>
      <c r="I214" s="516"/>
      <c r="J214" s="516"/>
      <c r="K214" s="699"/>
      <c r="L214" s="699"/>
      <c r="P214" s="1002"/>
      <c r="Q214" s="1002"/>
      <c r="R214" s="1002"/>
    </row>
    <row r="215" spans="2:24" ht="32.25" customHeight="1" x14ac:dyDescent="0.25">
      <c r="C215" s="1001" t="s">
        <v>731</v>
      </c>
      <c r="D215" s="1001"/>
      <c r="E215" s="1001"/>
      <c r="F215" s="516"/>
      <c r="G215" s="516"/>
      <c r="H215" s="516"/>
      <c r="I215" s="516"/>
      <c r="J215" s="516"/>
      <c r="K215" s="699"/>
      <c r="L215" s="699"/>
      <c r="P215" s="1000" t="s">
        <v>732</v>
      </c>
      <c r="Q215" s="1000"/>
      <c r="R215" s="1000"/>
      <c r="S215" s="515"/>
      <c r="T215" s="515"/>
      <c r="U215" s="515"/>
      <c r="V215" s="515"/>
      <c r="W215" s="515"/>
      <c r="X215" s="515"/>
    </row>
    <row r="216" spans="2:24" ht="32.25" customHeight="1" x14ac:dyDescent="0.25">
      <c r="C216" s="516"/>
      <c r="D216" s="516"/>
      <c r="E216" s="516"/>
      <c r="F216" s="516"/>
      <c r="G216" s="516"/>
      <c r="H216" s="516"/>
      <c r="I216" s="516"/>
      <c r="J216" s="516"/>
      <c r="K216" s="699"/>
      <c r="L216" s="699"/>
      <c r="P216" s="1000"/>
      <c r="Q216" s="1000"/>
      <c r="R216" s="1000"/>
      <c r="S216" s="517"/>
      <c r="T216" s="517"/>
      <c r="U216" s="517"/>
      <c r="V216" s="517"/>
      <c r="W216" s="517"/>
      <c r="X216" s="517"/>
    </row>
    <row r="217" spans="2:24" ht="24" customHeight="1" x14ac:dyDescent="0.25">
      <c r="C217" s="518" t="s">
        <v>733</v>
      </c>
      <c r="P217" s="1002" t="s">
        <v>734</v>
      </c>
      <c r="Q217" s="1002"/>
      <c r="R217" s="1002"/>
      <c r="S217" s="517"/>
      <c r="T217" s="517"/>
      <c r="U217" s="517"/>
      <c r="V217" s="517"/>
      <c r="W217" s="517"/>
      <c r="X217" s="517"/>
    </row>
    <row r="218" spans="2:24" ht="24" customHeight="1" x14ac:dyDescent="0.25">
      <c r="C218" s="1001" t="s">
        <v>735</v>
      </c>
      <c r="D218" s="1001"/>
      <c r="E218" s="1001"/>
      <c r="F218" s="516"/>
      <c r="G218" s="516"/>
      <c r="H218" s="516"/>
      <c r="I218" s="516"/>
      <c r="J218" s="516"/>
      <c r="K218" s="699"/>
      <c r="L218" s="699"/>
      <c r="P218" s="1002"/>
      <c r="Q218" s="1002"/>
      <c r="R218" s="1002"/>
      <c r="S218" s="517"/>
      <c r="T218" s="517"/>
      <c r="U218" s="517"/>
      <c r="V218" s="517"/>
      <c r="W218" s="517"/>
      <c r="X218" s="517"/>
    </row>
    <row r="219" spans="2:24" ht="15" customHeight="1" x14ac:dyDescent="0.25">
      <c r="C219" s="1001"/>
      <c r="D219" s="1001"/>
      <c r="E219" s="1001"/>
      <c r="F219" s="516"/>
      <c r="G219" s="516"/>
      <c r="H219" s="516"/>
      <c r="I219" s="516"/>
      <c r="J219" s="516"/>
      <c r="K219" s="699"/>
      <c r="L219" s="699"/>
      <c r="P219" s="1002" t="s">
        <v>736</v>
      </c>
      <c r="Q219" s="1002"/>
      <c r="R219" s="1002"/>
      <c r="S219" s="517"/>
      <c r="T219" s="517"/>
      <c r="U219" s="517"/>
      <c r="V219" s="517"/>
      <c r="W219" s="517"/>
      <c r="X219" s="517"/>
    </row>
    <row r="220" spans="2:24" x14ac:dyDescent="0.25">
      <c r="C220" s="518" t="s">
        <v>737</v>
      </c>
      <c r="P220" s="1002"/>
      <c r="Q220" s="1002"/>
      <c r="R220" s="1002"/>
      <c r="S220" s="517"/>
      <c r="T220" s="517"/>
      <c r="U220" s="517"/>
      <c r="V220" s="517"/>
      <c r="W220" s="517"/>
      <c r="X220" s="517"/>
    </row>
    <row r="221" spans="2:24" ht="21" customHeight="1" x14ac:dyDescent="0.25">
      <c r="C221" s="1001" t="s">
        <v>738</v>
      </c>
      <c r="D221" s="1001"/>
      <c r="E221" s="1001"/>
      <c r="F221" s="516"/>
      <c r="G221" s="516"/>
      <c r="H221" s="516"/>
      <c r="I221" s="516"/>
      <c r="J221" s="516"/>
      <c r="K221" s="699"/>
      <c r="L221" s="699"/>
      <c r="P221" s="1002"/>
      <c r="Q221" s="1002"/>
      <c r="R221" s="1002"/>
      <c r="S221" s="517"/>
      <c r="T221" s="517"/>
      <c r="U221" s="517"/>
      <c r="V221" s="517"/>
      <c r="W221" s="517"/>
      <c r="X221" s="517"/>
    </row>
    <row r="222" spans="2:24" x14ac:dyDescent="0.25">
      <c r="C222" s="1001"/>
      <c r="D222" s="1001"/>
      <c r="E222" s="1001"/>
      <c r="F222" s="516"/>
      <c r="G222" s="516"/>
      <c r="H222" s="516"/>
      <c r="I222" s="516"/>
      <c r="J222" s="516"/>
      <c r="K222" s="699"/>
      <c r="L222" s="699"/>
      <c r="P222" s="1003" t="s">
        <v>739</v>
      </c>
      <c r="Q222" s="1003"/>
      <c r="R222" s="1003"/>
      <c r="S222" s="517"/>
      <c r="T222" s="517"/>
      <c r="U222" s="517"/>
      <c r="V222" s="517"/>
      <c r="W222" s="517"/>
      <c r="X222" s="517"/>
    </row>
    <row r="223" spans="2:24" x14ac:dyDescent="0.25">
      <c r="C223" s="1001"/>
      <c r="D223" s="1001"/>
      <c r="E223" s="1001"/>
      <c r="F223" s="516"/>
      <c r="G223" s="516"/>
      <c r="H223" s="516"/>
      <c r="I223" s="516"/>
      <c r="J223" s="516"/>
      <c r="K223" s="699"/>
      <c r="L223" s="699"/>
    </row>
    <row r="224" spans="2:24" x14ac:dyDescent="0.25">
      <c r="P224" s="1000" t="s">
        <v>740</v>
      </c>
      <c r="Q224" s="1000"/>
      <c r="R224" s="1000"/>
    </row>
    <row r="225" spans="3:24" ht="15" customHeight="1" x14ac:dyDescent="0.25">
      <c r="P225" s="1000"/>
      <c r="Q225" s="1000"/>
      <c r="R225" s="1000"/>
      <c r="S225" s="519"/>
      <c r="T225" s="519"/>
      <c r="U225" s="519"/>
      <c r="V225" s="519"/>
      <c r="W225" s="519"/>
      <c r="X225" s="519"/>
    </row>
    <row r="226" spans="3:24" ht="15" customHeight="1" x14ac:dyDescent="0.25">
      <c r="C226" s="520" t="s">
        <v>741</v>
      </c>
      <c r="D226" s="521">
        <v>0.16500000000000001</v>
      </c>
      <c r="E226" s="522">
        <v>0.27</v>
      </c>
      <c r="F226" s="598"/>
      <c r="G226" s="598"/>
      <c r="H226" s="598"/>
      <c r="I226" s="598"/>
      <c r="J226" s="598"/>
      <c r="K226" s="598"/>
      <c r="L226" s="598"/>
      <c r="N226" s="506"/>
      <c r="O226" s="857"/>
      <c r="P226" s="1000"/>
      <c r="Q226" s="1000"/>
      <c r="R226" s="1000"/>
      <c r="S226" s="517"/>
      <c r="T226" s="517"/>
      <c r="U226" s="517"/>
      <c r="V226" s="517"/>
      <c r="W226" s="517"/>
      <c r="X226" s="517"/>
    </row>
    <row r="227" spans="3:24" x14ac:dyDescent="0.2">
      <c r="C227" s="523" t="s">
        <v>742</v>
      </c>
      <c r="D227" s="524">
        <v>9.5000000000000001E-2</v>
      </c>
      <c r="E227" s="524">
        <v>0.17</v>
      </c>
      <c r="F227" s="599"/>
      <c r="G227" s="599"/>
      <c r="H227" s="599"/>
      <c r="I227" s="599"/>
      <c r="J227" s="599"/>
      <c r="K227" s="599"/>
      <c r="L227" s="599"/>
      <c r="N227" s="506"/>
      <c r="O227" s="857"/>
      <c r="P227" s="1000"/>
      <c r="Q227" s="1000"/>
      <c r="R227" s="1000"/>
      <c r="S227" s="517"/>
      <c r="T227" s="517"/>
      <c r="U227" s="517"/>
      <c r="V227" s="517"/>
      <c r="W227" s="517"/>
      <c r="X227" s="517"/>
    </row>
    <row r="228" spans="3:24" x14ac:dyDescent="0.2">
      <c r="C228" s="523" t="s">
        <v>743</v>
      </c>
      <c r="D228" s="524">
        <v>0.06</v>
      </c>
      <c r="E228" s="524">
        <v>0.06</v>
      </c>
      <c r="F228" s="599"/>
      <c r="G228" s="599"/>
      <c r="H228" s="599"/>
      <c r="I228" s="599"/>
      <c r="J228" s="599"/>
      <c r="K228" s="599"/>
      <c r="L228" s="599"/>
      <c r="N228" s="506"/>
      <c r="O228" s="857"/>
      <c r="P228" s="1000"/>
      <c r="Q228" s="1000"/>
      <c r="R228" s="1000"/>
      <c r="S228" s="517"/>
      <c r="T228" s="517"/>
      <c r="U228" s="517"/>
      <c r="V228" s="517"/>
      <c r="W228" s="517"/>
      <c r="X228" s="517"/>
    </row>
    <row r="229" spans="3:24" x14ac:dyDescent="0.2">
      <c r="C229" s="523" t="s">
        <v>744</v>
      </c>
      <c r="D229" s="524">
        <v>0.01</v>
      </c>
      <c r="E229" s="524">
        <v>0.01</v>
      </c>
      <c r="F229" s="599"/>
      <c r="G229" s="599"/>
      <c r="H229" s="599"/>
      <c r="I229" s="599"/>
      <c r="J229" s="599"/>
      <c r="K229" s="599"/>
      <c r="L229" s="599"/>
      <c r="N229" s="506"/>
      <c r="O229" s="857"/>
      <c r="P229" s="1000"/>
      <c r="Q229" s="1000"/>
      <c r="R229" s="1000"/>
    </row>
    <row r="230" spans="3:24" x14ac:dyDescent="0.2">
      <c r="C230" s="523" t="s">
        <v>745</v>
      </c>
      <c r="D230" s="525" t="s">
        <v>746</v>
      </c>
      <c r="E230" s="525" t="s">
        <v>746</v>
      </c>
      <c r="F230" s="600"/>
      <c r="G230" s="600"/>
      <c r="H230" s="600"/>
      <c r="I230" s="600"/>
      <c r="J230" s="600"/>
      <c r="K230" s="600"/>
      <c r="L230" s="600"/>
      <c r="N230" s="506"/>
      <c r="O230" s="857"/>
      <c r="P230" s="526"/>
      <c r="Q230" s="526"/>
      <c r="R230" s="526"/>
    </row>
    <row r="231" spans="3:24" x14ac:dyDescent="0.2">
      <c r="C231" s="523" t="s">
        <v>747</v>
      </c>
      <c r="D231" s="525" t="s">
        <v>746</v>
      </c>
      <c r="E231" s="524">
        <v>0.03</v>
      </c>
      <c r="F231" s="599"/>
      <c r="G231" s="599"/>
      <c r="H231" s="599"/>
      <c r="I231" s="599"/>
      <c r="J231" s="599"/>
      <c r="K231" s="599"/>
      <c r="L231" s="599"/>
      <c r="N231" s="506"/>
      <c r="O231" s="857"/>
      <c r="P231" s="526"/>
      <c r="Q231" s="526"/>
      <c r="R231" s="526"/>
    </row>
    <row r="232" spans="3:24" x14ac:dyDescent="0.2">
      <c r="C232" s="527" t="s">
        <v>748</v>
      </c>
      <c r="D232" s="528">
        <f>SUM(D227:D231)</f>
        <v>0.16500000000000001</v>
      </c>
      <c r="E232" s="528">
        <f>SUM(E227:E231)</f>
        <v>0.27</v>
      </c>
      <c r="F232" s="601"/>
      <c r="G232" s="601"/>
      <c r="H232" s="601"/>
      <c r="I232" s="601"/>
      <c r="J232" s="601"/>
      <c r="K232" s="601"/>
      <c r="L232" s="601"/>
      <c r="N232" s="506"/>
      <c r="O232" s="857"/>
      <c r="P232" s="526"/>
      <c r="Q232" s="526"/>
      <c r="R232" s="526"/>
    </row>
    <row r="233" spans="3:24" x14ac:dyDescent="0.25">
      <c r="P233" s="506"/>
      <c r="Q233" s="507"/>
      <c r="R233" s="508"/>
    </row>
    <row r="234" spans="3:24" x14ac:dyDescent="0.25">
      <c r="P234" s="506"/>
      <c r="Q234" s="507"/>
      <c r="R234" s="508"/>
    </row>
    <row r="235" spans="3:24" x14ac:dyDescent="0.25">
      <c r="P235" s="506"/>
      <c r="Q235" s="507"/>
      <c r="R235" s="508"/>
    </row>
    <row r="236" spans="3:24" x14ac:dyDescent="0.25">
      <c r="P236" s="506"/>
      <c r="Q236" s="507"/>
      <c r="R236" s="508"/>
    </row>
    <row r="237" spans="3:24" x14ac:dyDescent="0.25">
      <c r="P237" s="506"/>
      <c r="Q237" s="507"/>
      <c r="R237" s="508"/>
    </row>
    <row r="238" spans="3:24" x14ac:dyDescent="0.25">
      <c r="P238" s="506"/>
      <c r="Q238" s="507"/>
      <c r="R238" s="508"/>
    </row>
  </sheetData>
  <sheetProtection algorithmName="SHA-512" hashValue="2hiVNpTx61SapQEu7ozTR39J1g68ivIBOCPfBX1Lq81gY3Zmixz/Ao6Gar0VTszNrKvrSpLHCrC+qICIUjILYw==" saltValue="CL2m6KwE/SvLsDjSH/znng==" spinCount="100000" sheet="1" objects="1" scenarios="1"/>
  <mergeCells count="10">
    <mergeCell ref="P224:R229"/>
    <mergeCell ref="C213:E214"/>
    <mergeCell ref="P213:R214"/>
    <mergeCell ref="C215:E215"/>
    <mergeCell ref="P215:R216"/>
    <mergeCell ref="P217:R218"/>
    <mergeCell ref="C218:E219"/>
    <mergeCell ref="P219:R221"/>
    <mergeCell ref="C221:E223"/>
    <mergeCell ref="P222:R222"/>
  </mergeCells>
  <dataValidations count="2">
    <dataValidation type="list" allowBlank="1" showInputMessage="1" showErrorMessage="1" promptTitle="Salary Rates - HR" prompt="Pay Scale" sqref="C17 P17 C150 P150 C51 P51 C84 P84 C117 P117 C183 P183">
      <formula1>SALRATES</formula1>
    </dataValidation>
    <dataValidation type="list" allowBlank="1" showInputMessage="1" showErrorMessage="1" sqref="D14 Q14 D147 Q147 D48 Q48 D81 Q81 D114 Q114 D180 Q180">
      <formula1>EMPLOY</formula1>
    </dataValidation>
  </dataValidations>
  <hyperlinks>
    <hyperlink ref="B42" location="'5.ACU Salaries No of Hrs'!A12" display="'5.ACU Salaries No of Hrs'!A12"/>
    <hyperlink ref="O42" location="'5.ACU Salaries No of Hrs'!A12" display="'5.ACU Salaries No of Hrs'!A12"/>
    <hyperlink ref="B76" location="'5.ACU Salaries No of Hrs'!A12" display="'5.ACU Salaries No of Hrs'!A12"/>
    <hyperlink ref="O76" location="'5.ACU Salaries No of Hrs'!A12" display="'5.ACU Salaries No of Hrs'!A12"/>
    <hyperlink ref="B109" location="'5.ACU Salaries No of Hrs'!A12" display="'5.ACU Salaries No of Hrs'!A12"/>
    <hyperlink ref="O109" location="'5.ACU Salaries No of Hrs'!A12" display="'5.ACU Salaries No of Hrs'!A12"/>
    <hyperlink ref="B142" location="'5.ACU Salaries No of Hrs'!A12" display="'5.ACU Salaries No of Hrs'!A12"/>
    <hyperlink ref="O142" location="'5.ACU Salaries No of Hrs'!A12" display="'5.ACU Salaries No of Hrs'!A12"/>
    <hyperlink ref="B175" location="'5.ACU Salaries No of Hrs'!A12" display="'5.ACU Salaries No of Hrs'!A12"/>
    <hyperlink ref="O175" location="'5.ACU Salaries No of Hrs'!A12" display="'5.ACU Salaries No of Hrs'!A12"/>
    <hyperlink ref="B208" location="'5.ACU Salaries No of Hrs'!A12" display="'5.ACU Salaries No of Hrs'!A12"/>
    <hyperlink ref="O208" location="'5.ACU Salaries No of Hrs'!A12" display="'5.ACU Salaries No of Hrs'!A12"/>
  </hyperlink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5:N109"/>
  <sheetViews>
    <sheetView showGridLines="0" topLeftCell="A104" workbookViewId="0">
      <selection activeCell="B119" sqref="B119"/>
    </sheetView>
  </sheetViews>
  <sheetFormatPr defaultRowHeight="12.75" outlineLevelRow="1" x14ac:dyDescent="0.2"/>
  <cols>
    <col min="1" max="1" width="2.7109375" style="197" customWidth="1"/>
    <col min="2" max="2" width="62.5703125" style="202" customWidth="1"/>
    <col min="3" max="3" width="43.85546875" style="202" customWidth="1"/>
    <col min="4" max="4" width="32.5703125" style="202" hidden="1" customWidth="1"/>
    <col min="5" max="5" width="64.5703125" style="213" customWidth="1"/>
    <col min="6" max="6" width="15.7109375" style="197" customWidth="1"/>
    <col min="7" max="7" width="17.42578125" style="197" customWidth="1"/>
    <col min="8" max="13" width="11.28515625" style="197" customWidth="1"/>
    <col min="14" max="14" width="14.85546875" style="197" customWidth="1"/>
    <col min="15" max="15" width="2.5703125" style="197" customWidth="1"/>
    <col min="16" max="257" width="9.140625" style="197"/>
    <col min="258" max="258" width="90.7109375" style="197" customWidth="1"/>
    <col min="259" max="262" width="15.5703125" style="197" customWidth="1"/>
    <col min="263" max="269" width="0" style="197" hidden="1" customWidth="1"/>
    <col min="270" max="270" width="15.5703125" style="197" customWidth="1"/>
    <col min="271" max="513" width="9.140625" style="197"/>
    <col min="514" max="514" width="90.7109375" style="197" customWidth="1"/>
    <col min="515" max="518" width="15.5703125" style="197" customWidth="1"/>
    <col min="519" max="525" width="0" style="197" hidden="1" customWidth="1"/>
    <col min="526" max="526" width="15.5703125" style="197" customWidth="1"/>
    <col min="527" max="769" width="9.140625" style="197"/>
    <col min="770" max="770" width="90.7109375" style="197" customWidth="1"/>
    <col min="771" max="774" width="15.5703125" style="197" customWidth="1"/>
    <col min="775" max="781" width="0" style="197" hidden="1" customWidth="1"/>
    <col min="782" max="782" width="15.5703125" style="197" customWidth="1"/>
    <col min="783" max="1025" width="9.140625" style="197"/>
    <col min="1026" max="1026" width="90.7109375" style="197" customWidth="1"/>
    <col min="1027" max="1030" width="15.5703125" style="197" customWidth="1"/>
    <col min="1031" max="1037" width="0" style="197" hidden="1" customWidth="1"/>
    <col min="1038" max="1038" width="15.5703125" style="197" customWidth="1"/>
    <col min="1039" max="1281" width="9.140625" style="197"/>
    <col min="1282" max="1282" width="90.7109375" style="197" customWidth="1"/>
    <col min="1283" max="1286" width="15.5703125" style="197" customWidth="1"/>
    <col min="1287" max="1293" width="0" style="197" hidden="1" customWidth="1"/>
    <col min="1294" max="1294" width="15.5703125" style="197" customWidth="1"/>
    <col min="1295" max="1537" width="9.140625" style="197"/>
    <col min="1538" max="1538" width="90.7109375" style="197" customWidth="1"/>
    <col min="1539" max="1542" width="15.5703125" style="197" customWidth="1"/>
    <col min="1543" max="1549" width="0" style="197" hidden="1" customWidth="1"/>
    <col min="1550" max="1550" width="15.5703125" style="197" customWidth="1"/>
    <col min="1551" max="1793" width="9.140625" style="197"/>
    <col min="1794" max="1794" width="90.7109375" style="197" customWidth="1"/>
    <col min="1795" max="1798" width="15.5703125" style="197" customWidth="1"/>
    <col min="1799" max="1805" width="0" style="197" hidden="1" customWidth="1"/>
    <col min="1806" max="1806" width="15.5703125" style="197" customWidth="1"/>
    <col min="1807" max="2049" width="9.140625" style="197"/>
    <col min="2050" max="2050" width="90.7109375" style="197" customWidth="1"/>
    <col min="2051" max="2054" width="15.5703125" style="197" customWidth="1"/>
    <col min="2055" max="2061" width="0" style="197" hidden="1" customWidth="1"/>
    <col min="2062" max="2062" width="15.5703125" style="197" customWidth="1"/>
    <col min="2063" max="2305" width="9.140625" style="197"/>
    <col min="2306" max="2306" width="90.7109375" style="197" customWidth="1"/>
    <col min="2307" max="2310" width="15.5703125" style="197" customWidth="1"/>
    <col min="2311" max="2317" width="0" style="197" hidden="1" customWidth="1"/>
    <col min="2318" max="2318" width="15.5703125" style="197" customWidth="1"/>
    <col min="2319" max="2561" width="9.140625" style="197"/>
    <col min="2562" max="2562" width="90.7109375" style="197" customWidth="1"/>
    <col min="2563" max="2566" width="15.5703125" style="197" customWidth="1"/>
    <col min="2567" max="2573" width="0" style="197" hidden="1" customWidth="1"/>
    <col min="2574" max="2574" width="15.5703125" style="197" customWidth="1"/>
    <col min="2575" max="2817" width="9.140625" style="197"/>
    <col min="2818" max="2818" width="90.7109375" style="197" customWidth="1"/>
    <col min="2819" max="2822" width="15.5703125" style="197" customWidth="1"/>
    <col min="2823" max="2829" width="0" style="197" hidden="1" customWidth="1"/>
    <col min="2830" max="2830" width="15.5703125" style="197" customWidth="1"/>
    <col min="2831" max="3073" width="9.140625" style="197"/>
    <col min="3074" max="3074" width="90.7109375" style="197" customWidth="1"/>
    <col min="3075" max="3078" width="15.5703125" style="197" customWidth="1"/>
    <col min="3079" max="3085" width="0" style="197" hidden="1" customWidth="1"/>
    <col min="3086" max="3086" width="15.5703125" style="197" customWidth="1"/>
    <col min="3087" max="3329" width="9.140625" style="197"/>
    <col min="3330" max="3330" width="90.7109375" style="197" customWidth="1"/>
    <col min="3331" max="3334" width="15.5703125" style="197" customWidth="1"/>
    <col min="3335" max="3341" width="0" style="197" hidden="1" customWidth="1"/>
    <col min="3342" max="3342" width="15.5703125" style="197" customWidth="1"/>
    <col min="3343" max="3585" width="9.140625" style="197"/>
    <col min="3586" max="3586" width="90.7109375" style="197" customWidth="1"/>
    <col min="3587" max="3590" width="15.5703125" style="197" customWidth="1"/>
    <col min="3591" max="3597" width="0" style="197" hidden="1" customWidth="1"/>
    <col min="3598" max="3598" width="15.5703125" style="197" customWidth="1"/>
    <col min="3599" max="3841" width="9.140625" style="197"/>
    <col min="3842" max="3842" width="90.7109375" style="197" customWidth="1"/>
    <col min="3843" max="3846" width="15.5703125" style="197" customWidth="1"/>
    <col min="3847" max="3853" width="0" style="197" hidden="1" customWidth="1"/>
    <col min="3854" max="3854" width="15.5703125" style="197" customWidth="1"/>
    <col min="3855" max="4097" width="9.140625" style="197"/>
    <col min="4098" max="4098" width="90.7109375" style="197" customWidth="1"/>
    <col min="4099" max="4102" width="15.5703125" style="197" customWidth="1"/>
    <col min="4103" max="4109" width="0" style="197" hidden="1" customWidth="1"/>
    <col min="4110" max="4110" width="15.5703125" style="197" customWidth="1"/>
    <col min="4111" max="4353" width="9.140625" style="197"/>
    <col min="4354" max="4354" width="90.7109375" style="197" customWidth="1"/>
    <col min="4355" max="4358" width="15.5703125" style="197" customWidth="1"/>
    <col min="4359" max="4365" width="0" style="197" hidden="1" customWidth="1"/>
    <col min="4366" max="4366" width="15.5703125" style="197" customWidth="1"/>
    <col min="4367" max="4609" width="9.140625" style="197"/>
    <col min="4610" max="4610" width="90.7109375" style="197" customWidth="1"/>
    <col min="4611" max="4614" width="15.5703125" style="197" customWidth="1"/>
    <col min="4615" max="4621" width="0" style="197" hidden="1" customWidth="1"/>
    <col min="4622" max="4622" width="15.5703125" style="197" customWidth="1"/>
    <col min="4623" max="4865" width="9.140625" style="197"/>
    <col min="4866" max="4866" width="90.7109375" style="197" customWidth="1"/>
    <col min="4867" max="4870" width="15.5703125" style="197" customWidth="1"/>
    <col min="4871" max="4877" width="0" style="197" hidden="1" customWidth="1"/>
    <col min="4878" max="4878" width="15.5703125" style="197" customWidth="1"/>
    <col min="4879" max="5121" width="9.140625" style="197"/>
    <col min="5122" max="5122" width="90.7109375" style="197" customWidth="1"/>
    <col min="5123" max="5126" width="15.5703125" style="197" customWidth="1"/>
    <col min="5127" max="5133" width="0" style="197" hidden="1" customWidth="1"/>
    <col min="5134" max="5134" width="15.5703125" style="197" customWidth="1"/>
    <col min="5135" max="5377" width="9.140625" style="197"/>
    <col min="5378" max="5378" width="90.7109375" style="197" customWidth="1"/>
    <col min="5379" max="5382" width="15.5703125" style="197" customWidth="1"/>
    <col min="5383" max="5389" width="0" style="197" hidden="1" customWidth="1"/>
    <col min="5390" max="5390" width="15.5703125" style="197" customWidth="1"/>
    <col min="5391" max="5633" width="9.140625" style="197"/>
    <col min="5634" max="5634" width="90.7109375" style="197" customWidth="1"/>
    <col min="5635" max="5638" width="15.5703125" style="197" customWidth="1"/>
    <col min="5639" max="5645" width="0" style="197" hidden="1" customWidth="1"/>
    <col min="5646" max="5646" width="15.5703125" style="197" customWidth="1"/>
    <col min="5647" max="5889" width="9.140625" style="197"/>
    <col min="5890" max="5890" width="90.7109375" style="197" customWidth="1"/>
    <col min="5891" max="5894" width="15.5703125" style="197" customWidth="1"/>
    <col min="5895" max="5901" width="0" style="197" hidden="1" customWidth="1"/>
    <col min="5902" max="5902" width="15.5703125" style="197" customWidth="1"/>
    <col min="5903" max="6145" width="9.140625" style="197"/>
    <col min="6146" max="6146" width="90.7109375" style="197" customWidth="1"/>
    <col min="6147" max="6150" width="15.5703125" style="197" customWidth="1"/>
    <col min="6151" max="6157" width="0" style="197" hidden="1" customWidth="1"/>
    <col min="6158" max="6158" width="15.5703125" style="197" customWidth="1"/>
    <col min="6159" max="6401" width="9.140625" style="197"/>
    <col min="6402" max="6402" width="90.7109375" style="197" customWidth="1"/>
    <col min="6403" max="6406" width="15.5703125" style="197" customWidth="1"/>
    <col min="6407" max="6413" width="0" style="197" hidden="1" customWidth="1"/>
    <col min="6414" max="6414" width="15.5703125" style="197" customWidth="1"/>
    <col min="6415" max="6657" width="9.140625" style="197"/>
    <col min="6658" max="6658" width="90.7109375" style="197" customWidth="1"/>
    <col min="6659" max="6662" width="15.5703125" style="197" customWidth="1"/>
    <col min="6663" max="6669" width="0" style="197" hidden="1" customWidth="1"/>
    <col min="6670" max="6670" width="15.5703125" style="197" customWidth="1"/>
    <col min="6671" max="6913" width="9.140625" style="197"/>
    <col min="6914" max="6914" width="90.7109375" style="197" customWidth="1"/>
    <col min="6915" max="6918" width="15.5703125" style="197" customWidth="1"/>
    <col min="6919" max="6925" width="0" style="197" hidden="1" customWidth="1"/>
    <col min="6926" max="6926" width="15.5703125" style="197" customWidth="1"/>
    <col min="6927" max="7169" width="9.140625" style="197"/>
    <col min="7170" max="7170" width="90.7109375" style="197" customWidth="1"/>
    <col min="7171" max="7174" width="15.5703125" style="197" customWidth="1"/>
    <col min="7175" max="7181" width="0" style="197" hidden="1" customWidth="1"/>
    <col min="7182" max="7182" width="15.5703125" style="197" customWidth="1"/>
    <col min="7183" max="7425" width="9.140625" style="197"/>
    <col min="7426" max="7426" width="90.7109375" style="197" customWidth="1"/>
    <col min="7427" max="7430" width="15.5703125" style="197" customWidth="1"/>
    <col min="7431" max="7437" width="0" style="197" hidden="1" customWidth="1"/>
    <col min="7438" max="7438" width="15.5703125" style="197" customWidth="1"/>
    <col min="7439" max="7681" width="9.140625" style="197"/>
    <col min="7682" max="7682" width="90.7109375" style="197" customWidth="1"/>
    <col min="7683" max="7686" width="15.5703125" style="197" customWidth="1"/>
    <col min="7687" max="7693" width="0" style="197" hidden="1" customWidth="1"/>
    <col min="7694" max="7694" width="15.5703125" style="197" customWidth="1"/>
    <col min="7695" max="7937" width="9.140625" style="197"/>
    <col min="7938" max="7938" width="90.7109375" style="197" customWidth="1"/>
    <col min="7939" max="7942" width="15.5703125" style="197" customWidth="1"/>
    <col min="7943" max="7949" width="0" style="197" hidden="1" customWidth="1"/>
    <col min="7950" max="7950" width="15.5703125" style="197" customWidth="1"/>
    <col min="7951" max="8193" width="9.140625" style="197"/>
    <col min="8194" max="8194" width="90.7109375" style="197" customWidth="1"/>
    <col min="8195" max="8198" width="15.5703125" style="197" customWidth="1"/>
    <col min="8199" max="8205" width="0" style="197" hidden="1" customWidth="1"/>
    <col min="8206" max="8206" width="15.5703125" style="197" customWidth="1"/>
    <col min="8207" max="8449" width="9.140625" style="197"/>
    <col min="8450" max="8450" width="90.7109375" style="197" customWidth="1"/>
    <col min="8451" max="8454" width="15.5703125" style="197" customWidth="1"/>
    <col min="8455" max="8461" width="0" style="197" hidden="1" customWidth="1"/>
    <col min="8462" max="8462" width="15.5703125" style="197" customWidth="1"/>
    <col min="8463" max="8705" width="9.140625" style="197"/>
    <col min="8706" max="8706" width="90.7109375" style="197" customWidth="1"/>
    <col min="8707" max="8710" width="15.5703125" style="197" customWidth="1"/>
    <col min="8711" max="8717" width="0" style="197" hidden="1" customWidth="1"/>
    <col min="8718" max="8718" width="15.5703125" style="197" customWidth="1"/>
    <col min="8719" max="8961" width="9.140625" style="197"/>
    <col min="8962" max="8962" width="90.7109375" style="197" customWidth="1"/>
    <col min="8963" max="8966" width="15.5703125" style="197" customWidth="1"/>
    <col min="8967" max="8973" width="0" style="197" hidden="1" customWidth="1"/>
    <col min="8974" max="8974" width="15.5703125" style="197" customWidth="1"/>
    <col min="8975" max="9217" width="9.140625" style="197"/>
    <col min="9218" max="9218" width="90.7109375" style="197" customWidth="1"/>
    <col min="9219" max="9222" width="15.5703125" style="197" customWidth="1"/>
    <col min="9223" max="9229" width="0" style="197" hidden="1" customWidth="1"/>
    <col min="9230" max="9230" width="15.5703125" style="197" customWidth="1"/>
    <col min="9231" max="9473" width="9.140625" style="197"/>
    <col min="9474" max="9474" width="90.7109375" style="197" customWidth="1"/>
    <col min="9475" max="9478" width="15.5703125" style="197" customWidth="1"/>
    <col min="9479" max="9485" width="0" style="197" hidden="1" customWidth="1"/>
    <col min="9486" max="9486" width="15.5703125" style="197" customWidth="1"/>
    <col min="9487" max="9729" width="9.140625" style="197"/>
    <col min="9730" max="9730" width="90.7109375" style="197" customWidth="1"/>
    <col min="9731" max="9734" width="15.5703125" style="197" customWidth="1"/>
    <col min="9735" max="9741" width="0" style="197" hidden="1" customWidth="1"/>
    <col min="9742" max="9742" width="15.5703125" style="197" customWidth="1"/>
    <col min="9743" max="9985" width="9.140625" style="197"/>
    <col min="9986" max="9986" width="90.7109375" style="197" customWidth="1"/>
    <col min="9987" max="9990" width="15.5703125" style="197" customWidth="1"/>
    <col min="9991" max="9997" width="0" style="197" hidden="1" customWidth="1"/>
    <col min="9998" max="9998" width="15.5703125" style="197" customWidth="1"/>
    <col min="9999" max="10241" width="9.140625" style="197"/>
    <col min="10242" max="10242" width="90.7109375" style="197" customWidth="1"/>
    <col min="10243" max="10246" width="15.5703125" style="197" customWidth="1"/>
    <col min="10247" max="10253" width="0" style="197" hidden="1" customWidth="1"/>
    <col min="10254" max="10254" width="15.5703125" style="197" customWidth="1"/>
    <col min="10255" max="10497" width="9.140625" style="197"/>
    <col min="10498" max="10498" width="90.7109375" style="197" customWidth="1"/>
    <col min="10499" max="10502" width="15.5703125" style="197" customWidth="1"/>
    <col min="10503" max="10509" width="0" style="197" hidden="1" customWidth="1"/>
    <col min="10510" max="10510" width="15.5703125" style="197" customWidth="1"/>
    <col min="10511" max="10753" width="9.140625" style="197"/>
    <col min="10754" max="10754" width="90.7109375" style="197" customWidth="1"/>
    <col min="10755" max="10758" width="15.5703125" style="197" customWidth="1"/>
    <col min="10759" max="10765" width="0" style="197" hidden="1" customWidth="1"/>
    <col min="10766" max="10766" width="15.5703125" style="197" customWidth="1"/>
    <col min="10767" max="11009" width="9.140625" style="197"/>
    <col min="11010" max="11010" width="90.7109375" style="197" customWidth="1"/>
    <col min="11011" max="11014" width="15.5703125" style="197" customWidth="1"/>
    <col min="11015" max="11021" width="0" style="197" hidden="1" customWidth="1"/>
    <col min="11022" max="11022" width="15.5703125" style="197" customWidth="1"/>
    <col min="11023" max="11265" width="9.140625" style="197"/>
    <col min="11266" max="11266" width="90.7109375" style="197" customWidth="1"/>
    <col min="11267" max="11270" width="15.5703125" style="197" customWidth="1"/>
    <col min="11271" max="11277" width="0" style="197" hidden="1" customWidth="1"/>
    <col min="11278" max="11278" width="15.5703125" style="197" customWidth="1"/>
    <col min="11279" max="11521" width="9.140625" style="197"/>
    <col min="11522" max="11522" width="90.7109375" style="197" customWidth="1"/>
    <col min="11523" max="11526" width="15.5703125" style="197" customWidth="1"/>
    <col min="11527" max="11533" width="0" style="197" hidden="1" customWidth="1"/>
    <col min="11534" max="11534" width="15.5703125" style="197" customWidth="1"/>
    <col min="11535" max="11777" width="9.140625" style="197"/>
    <col min="11778" max="11778" width="90.7109375" style="197" customWidth="1"/>
    <col min="11779" max="11782" width="15.5703125" style="197" customWidth="1"/>
    <col min="11783" max="11789" width="0" style="197" hidden="1" customWidth="1"/>
    <col min="11790" max="11790" width="15.5703125" style="197" customWidth="1"/>
    <col min="11791" max="12033" width="9.140625" style="197"/>
    <col min="12034" max="12034" width="90.7109375" style="197" customWidth="1"/>
    <col min="12035" max="12038" width="15.5703125" style="197" customWidth="1"/>
    <col min="12039" max="12045" width="0" style="197" hidden="1" customWidth="1"/>
    <col min="12046" max="12046" width="15.5703125" style="197" customWidth="1"/>
    <col min="12047" max="12289" width="9.140625" style="197"/>
    <col min="12290" max="12290" width="90.7109375" style="197" customWidth="1"/>
    <col min="12291" max="12294" width="15.5703125" style="197" customWidth="1"/>
    <col min="12295" max="12301" width="0" style="197" hidden="1" customWidth="1"/>
    <col min="12302" max="12302" width="15.5703125" style="197" customWidth="1"/>
    <col min="12303" max="12545" width="9.140625" style="197"/>
    <col min="12546" max="12546" width="90.7109375" style="197" customWidth="1"/>
    <col min="12547" max="12550" width="15.5703125" style="197" customWidth="1"/>
    <col min="12551" max="12557" width="0" style="197" hidden="1" customWidth="1"/>
    <col min="12558" max="12558" width="15.5703125" style="197" customWidth="1"/>
    <col min="12559" max="12801" width="9.140625" style="197"/>
    <col min="12802" max="12802" width="90.7109375" style="197" customWidth="1"/>
    <col min="12803" max="12806" width="15.5703125" style="197" customWidth="1"/>
    <col min="12807" max="12813" width="0" style="197" hidden="1" customWidth="1"/>
    <col min="12814" max="12814" width="15.5703125" style="197" customWidth="1"/>
    <col min="12815" max="13057" width="9.140625" style="197"/>
    <col min="13058" max="13058" width="90.7109375" style="197" customWidth="1"/>
    <col min="13059" max="13062" width="15.5703125" style="197" customWidth="1"/>
    <col min="13063" max="13069" width="0" style="197" hidden="1" customWidth="1"/>
    <col min="13070" max="13070" width="15.5703125" style="197" customWidth="1"/>
    <col min="13071" max="13313" width="9.140625" style="197"/>
    <col min="13314" max="13314" width="90.7109375" style="197" customWidth="1"/>
    <col min="13315" max="13318" width="15.5703125" style="197" customWidth="1"/>
    <col min="13319" max="13325" width="0" style="197" hidden="1" customWidth="1"/>
    <col min="13326" max="13326" width="15.5703125" style="197" customWidth="1"/>
    <col min="13327" max="13569" width="9.140625" style="197"/>
    <col min="13570" max="13570" width="90.7109375" style="197" customWidth="1"/>
    <col min="13571" max="13574" width="15.5703125" style="197" customWidth="1"/>
    <col min="13575" max="13581" width="0" style="197" hidden="1" customWidth="1"/>
    <col min="13582" max="13582" width="15.5703125" style="197" customWidth="1"/>
    <col min="13583" max="13825" width="9.140625" style="197"/>
    <col min="13826" max="13826" width="90.7109375" style="197" customWidth="1"/>
    <col min="13827" max="13830" width="15.5703125" style="197" customWidth="1"/>
    <col min="13831" max="13837" width="0" style="197" hidden="1" customWidth="1"/>
    <col min="13838" max="13838" width="15.5703125" style="197" customWidth="1"/>
    <col min="13839" max="14081" width="9.140625" style="197"/>
    <col min="14082" max="14082" width="90.7109375" style="197" customWidth="1"/>
    <col min="14083" max="14086" width="15.5703125" style="197" customWidth="1"/>
    <col min="14087" max="14093" width="0" style="197" hidden="1" customWidth="1"/>
    <col min="14094" max="14094" width="15.5703125" style="197" customWidth="1"/>
    <col min="14095" max="14337" width="9.140625" style="197"/>
    <col min="14338" max="14338" width="90.7109375" style="197" customWidth="1"/>
    <col min="14339" max="14342" width="15.5703125" style="197" customWidth="1"/>
    <col min="14343" max="14349" width="0" style="197" hidden="1" customWidth="1"/>
    <col min="14350" max="14350" width="15.5703125" style="197" customWidth="1"/>
    <col min="14351" max="14593" width="9.140625" style="197"/>
    <col min="14594" max="14594" width="90.7109375" style="197" customWidth="1"/>
    <col min="14595" max="14598" width="15.5703125" style="197" customWidth="1"/>
    <col min="14599" max="14605" width="0" style="197" hidden="1" customWidth="1"/>
    <col min="14606" max="14606" width="15.5703125" style="197" customWidth="1"/>
    <col min="14607" max="14849" width="9.140625" style="197"/>
    <col min="14850" max="14850" width="90.7109375" style="197" customWidth="1"/>
    <col min="14851" max="14854" width="15.5703125" style="197" customWidth="1"/>
    <col min="14855" max="14861" width="0" style="197" hidden="1" customWidth="1"/>
    <col min="14862" max="14862" width="15.5703125" style="197" customWidth="1"/>
    <col min="14863" max="15105" width="9.140625" style="197"/>
    <col min="15106" max="15106" width="90.7109375" style="197" customWidth="1"/>
    <col min="15107" max="15110" width="15.5703125" style="197" customWidth="1"/>
    <col min="15111" max="15117" width="0" style="197" hidden="1" customWidth="1"/>
    <col min="15118" max="15118" width="15.5703125" style="197" customWidth="1"/>
    <col min="15119" max="15361" width="9.140625" style="197"/>
    <col min="15362" max="15362" width="90.7109375" style="197" customWidth="1"/>
    <col min="15363" max="15366" width="15.5703125" style="197" customWidth="1"/>
    <col min="15367" max="15373" width="0" style="197" hidden="1" customWidth="1"/>
    <col min="15374" max="15374" width="15.5703125" style="197" customWidth="1"/>
    <col min="15375" max="15617" width="9.140625" style="197"/>
    <col min="15618" max="15618" width="90.7109375" style="197" customWidth="1"/>
    <col min="15619" max="15622" width="15.5703125" style="197" customWidth="1"/>
    <col min="15623" max="15629" width="0" style="197" hidden="1" customWidth="1"/>
    <col min="15630" max="15630" width="15.5703125" style="197" customWidth="1"/>
    <col min="15631" max="15873" width="9.140625" style="197"/>
    <col min="15874" max="15874" width="90.7109375" style="197" customWidth="1"/>
    <col min="15875" max="15878" width="15.5703125" style="197" customWidth="1"/>
    <col min="15879" max="15885" width="0" style="197" hidden="1" customWidth="1"/>
    <col min="15886" max="15886" width="15.5703125" style="197" customWidth="1"/>
    <col min="15887" max="16129" width="9.140625" style="197"/>
    <col min="16130" max="16130" width="90.7109375" style="197" customWidth="1"/>
    <col min="16131" max="16134" width="15.5703125" style="197" customWidth="1"/>
    <col min="16135" max="16141" width="0" style="197" hidden="1" customWidth="1"/>
    <col min="16142" max="16142" width="15.5703125" style="197" customWidth="1"/>
    <col min="16143" max="16384" width="9.140625" style="197"/>
  </cols>
  <sheetData>
    <row r="5" spans="2:14" ht="15" x14ac:dyDescent="0.25">
      <c r="B5" s="200" t="s">
        <v>206</v>
      </c>
      <c r="C5" s="200"/>
      <c r="D5" s="200"/>
      <c r="E5" s="214"/>
    </row>
    <row r="7" spans="2:14" ht="21" hidden="1" customHeight="1" x14ac:dyDescent="0.2">
      <c r="B7" s="1004" t="s">
        <v>231</v>
      </c>
      <c r="C7" s="1004"/>
      <c r="D7" s="1004"/>
      <c r="E7" s="1004"/>
      <c r="F7" s="1004"/>
    </row>
    <row r="8" spans="2:14" ht="48.75" hidden="1" customHeight="1" x14ac:dyDescent="0.25">
      <c r="B8" s="1005" t="s">
        <v>234</v>
      </c>
      <c r="C8" s="1006"/>
      <c r="D8" s="1006"/>
      <c r="E8" s="1006"/>
      <c r="F8" s="1006"/>
    </row>
    <row r="9" spans="2:14" ht="13.5" thickBot="1" x14ac:dyDescent="0.25"/>
    <row r="10" spans="2:14" ht="15" x14ac:dyDescent="0.2">
      <c r="B10" s="834" t="s">
        <v>191</v>
      </c>
      <c r="C10" s="203"/>
      <c r="D10" s="203"/>
      <c r="E10" s="215"/>
    </row>
    <row r="11" spans="2:14" ht="15.75" thickBot="1" x14ac:dyDescent="0.25">
      <c r="B11" s="835" t="s">
        <v>192</v>
      </c>
      <c r="C11" s="203"/>
      <c r="D11" s="203"/>
      <c r="E11" s="215"/>
    </row>
    <row r="12" spans="2:14" ht="15" x14ac:dyDescent="0.2">
      <c r="C12" s="203"/>
      <c r="D12" s="203"/>
    </row>
    <row r="13" spans="2:14" ht="15" x14ac:dyDescent="0.2">
      <c r="C13" s="203"/>
      <c r="D13" s="203"/>
    </row>
    <row r="14" spans="2:14" ht="30" x14ac:dyDescent="0.2">
      <c r="F14" s="210">
        <f>'4.ACU Salaries '!U11</f>
        <v>2018</v>
      </c>
      <c r="G14" s="210">
        <f>'4.ACU Salaries '!V11</f>
        <v>2019</v>
      </c>
      <c r="H14" s="210">
        <f>'4.ACU Salaries '!W11</f>
        <v>2020</v>
      </c>
      <c r="I14" s="210">
        <f>'4.ACU Salaries '!X11</f>
        <v>2021</v>
      </c>
      <c r="J14" s="210">
        <f>'4.ACU Salaries '!Y11</f>
        <v>2022</v>
      </c>
      <c r="K14" s="210">
        <f>'4.ACU Salaries '!Z11</f>
        <v>2023</v>
      </c>
      <c r="L14" s="210">
        <f>'4.ACU Salaries '!AA11</f>
        <v>2024</v>
      </c>
      <c r="M14" s="210">
        <f>'4.ACU Salaries '!AB11</f>
        <v>2025</v>
      </c>
      <c r="N14" s="195" t="s">
        <v>233</v>
      </c>
    </row>
    <row r="15" spans="2:14" ht="5.25" customHeight="1" x14ac:dyDescent="0.2"/>
    <row r="16" spans="2:14" ht="26.25" customHeight="1" thickBot="1" x14ac:dyDescent="0.25">
      <c r="B16" s="201" t="s">
        <v>350</v>
      </c>
      <c r="C16" s="194"/>
      <c r="D16" s="194"/>
      <c r="E16" s="216"/>
      <c r="F16" s="185">
        <f t="shared" ref="F16:N16" si="0">SUM(F18:F22)</f>
        <v>0</v>
      </c>
      <c r="G16" s="185">
        <f t="shared" si="0"/>
        <v>0</v>
      </c>
      <c r="H16" s="185">
        <f t="shared" si="0"/>
        <v>0</v>
      </c>
      <c r="I16" s="185">
        <f t="shared" si="0"/>
        <v>0</v>
      </c>
      <c r="J16" s="185">
        <f t="shared" si="0"/>
        <v>0</v>
      </c>
      <c r="K16" s="185">
        <f t="shared" si="0"/>
        <v>0</v>
      </c>
      <c r="L16" s="185">
        <f t="shared" ref="L16:M16" si="1">SUM(L18:L22)</f>
        <v>0</v>
      </c>
      <c r="M16" s="185">
        <f t="shared" si="1"/>
        <v>0</v>
      </c>
      <c r="N16" s="185">
        <f t="shared" si="0"/>
        <v>0</v>
      </c>
    </row>
    <row r="17" spans="2:14" ht="5.25" customHeight="1" thickTop="1" thickBot="1" x14ac:dyDescent="0.25"/>
    <row r="18" spans="2:14" ht="27.75" customHeight="1" thickTop="1" x14ac:dyDescent="0.2">
      <c r="B18" s="372" t="s">
        <v>829</v>
      </c>
      <c r="C18" s="346"/>
      <c r="D18" s="347"/>
      <c r="E18" s="348"/>
      <c r="F18" s="375">
        <f>F38</f>
        <v>0</v>
      </c>
      <c r="G18" s="375">
        <f t="shared" ref="G18:K18" si="2">G38</f>
        <v>0</v>
      </c>
      <c r="H18" s="375">
        <f t="shared" si="2"/>
        <v>0</v>
      </c>
      <c r="I18" s="375">
        <f t="shared" si="2"/>
        <v>0</v>
      </c>
      <c r="J18" s="375">
        <f t="shared" si="2"/>
        <v>0</v>
      </c>
      <c r="K18" s="375">
        <f t="shared" si="2"/>
        <v>0</v>
      </c>
      <c r="L18" s="375">
        <f t="shared" ref="L18:M18" si="3">L38</f>
        <v>0</v>
      </c>
      <c r="M18" s="375">
        <f t="shared" si="3"/>
        <v>0</v>
      </c>
      <c r="N18" s="376">
        <f>N38</f>
        <v>0</v>
      </c>
    </row>
    <row r="19" spans="2:14" ht="27.75" customHeight="1" x14ac:dyDescent="0.2">
      <c r="B19" s="373" t="s">
        <v>614</v>
      </c>
      <c r="C19" s="211"/>
      <c r="D19" s="212"/>
      <c r="E19" s="217"/>
      <c r="F19" s="377">
        <f>F53</f>
        <v>0</v>
      </c>
      <c r="G19" s="377">
        <f t="shared" ref="G19:K19" si="4">G53</f>
        <v>0</v>
      </c>
      <c r="H19" s="377">
        <f t="shared" si="4"/>
        <v>0</v>
      </c>
      <c r="I19" s="377">
        <f t="shared" si="4"/>
        <v>0</v>
      </c>
      <c r="J19" s="377">
        <f t="shared" si="4"/>
        <v>0</v>
      </c>
      <c r="K19" s="377">
        <f t="shared" si="4"/>
        <v>0</v>
      </c>
      <c r="L19" s="377">
        <f t="shared" ref="L19:M19" si="5">L53</f>
        <v>0</v>
      </c>
      <c r="M19" s="377">
        <f t="shared" si="5"/>
        <v>0</v>
      </c>
      <c r="N19" s="378">
        <f>N53</f>
        <v>0</v>
      </c>
    </row>
    <row r="20" spans="2:14" ht="27.75" customHeight="1" x14ac:dyDescent="0.2">
      <c r="B20" s="373" t="s">
        <v>830</v>
      </c>
      <c r="C20" s="211"/>
      <c r="D20" s="212"/>
      <c r="E20" s="217"/>
      <c r="F20" s="377">
        <f>F67</f>
        <v>0</v>
      </c>
      <c r="G20" s="377">
        <f t="shared" ref="G20:K20" si="6">G67</f>
        <v>0</v>
      </c>
      <c r="H20" s="377">
        <f t="shared" si="6"/>
        <v>0</v>
      </c>
      <c r="I20" s="377">
        <f t="shared" si="6"/>
        <v>0</v>
      </c>
      <c r="J20" s="377">
        <f t="shared" si="6"/>
        <v>0</v>
      </c>
      <c r="K20" s="377">
        <f t="shared" si="6"/>
        <v>0</v>
      </c>
      <c r="L20" s="377">
        <f t="shared" ref="L20:M20" si="7">L67</f>
        <v>0</v>
      </c>
      <c r="M20" s="377">
        <f t="shared" si="7"/>
        <v>0</v>
      </c>
      <c r="N20" s="378">
        <f>N67</f>
        <v>0</v>
      </c>
    </row>
    <row r="21" spans="2:14" ht="27.75" customHeight="1" x14ac:dyDescent="0.2">
      <c r="B21" s="373" t="s">
        <v>613</v>
      </c>
      <c r="C21" s="211"/>
      <c r="D21" s="212"/>
      <c r="E21" s="217"/>
      <c r="F21" s="377">
        <f>F78</f>
        <v>0</v>
      </c>
      <c r="G21" s="377">
        <f t="shared" ref="G21:K21" si="8">G78</f>
        <v>0</v>
      </c>
      <c r="H21" s="377">
        <f t="shared" si="8"/>
        <v>0</v>
      </c>
      <c r="I21" s="377">
        <f t="shared" si="8"/>
        <v>0</v>
      </c>
      <c r="J21" s="377">
        <f t="shared" si="8"/>
        <v>0</v>
      </c>
      <c r="K21" s="377">
        <f t="shared" si="8"/>
        <v>0</v>
      </c>
      <c r="L21" s="377">
        <f t="shared" ref="L21:M21" si="9">L78</f>
        <v>0</v>
      </c>
      <c r="M21" s="377">
        <f t="shared" si="9"/>
        <v>0</v>
      </c>
      <c r="N21" s="378">
        <f>N78</f>
        <v>0</v>
      </c>
    </row>
    <row r="22" spans="2:14" ht="27.75" customHeight="1" thickBot="1" x14ac:dyDescent="0.25">
      <c r="B22" s="374" t="s">
        <v>832</v>
      </c>
      <c r="C22" s="349"/>
      <c r="D22" s="349"/>
      <c r="E22" s="350"/>
      <c r="F22" s="379">
        <f>F109</f>
        <v>0</v>
      </c>
      <c r="G22" s="379">
        <f t="shared" ref="G22:K22" si="10">G109</f>
        <v>0</v>
      </c>
      <c r="H22" s="379">
        <f t="shared" si="10"/>
        <v>0</v>
      </c>
      <c r="I22" s="379">
        <f t="shared" si="10"/>
        <v>0</v>
      </c>
      <c r="J22" s="379">
        <f t="shared" si="10"/>
        <v>0</v>
      </c>
      <c r="K22" s="379">
        <f t="shared" si="10"/>
        <v>0</v>
      </c>
      <c r="L22" s="379">
        <f t="shared" ref="L22:M22" si="11">L109</f>
        <v>0</v>
      </c>
      <c r="M22" s="379">
        <f t="shared" si="11"/>
        <v>0</v>
      </c>
      <c r="N22" s="380">
        <f>N109</f>
        <v>0</v>
      </c>
    </row>
    <row r="23" spans="2:14" ht="13.5" thickTop="1" x14ac:dyDescent="0.2"/>
    <row r="26" spans="2:14" s="204" customFormat="1" ht="30" x14ac:dyDescent="0.25">
      <c r="B26" s="207" t="s">
        <v>828</v>
      </c>
      <c r="C26" s="207" t="s">
        <v>17</v>
      </c>
      <c r="D26" s="207" t="s">
        <v>304</v>
      </c>
      <c r="E26" s="218" t="s">
        <v>232</v>
      </c>
      <c r="F26" s="921">
        <f>F14</f>
        <v>2018</v>
      </c>
      <c r="G26" s="184">
        <f t="shared" ref="G26:M26" si="12">F26+1</f>
        <v>2019</v>
      </c>
      <c r="H26" s="184">
        <f t="shared" si="12"/>
        <v>2020</v>
      </c>
      <c r="I26" s="184">
        <f t="shared" si="12"/>
        <v>2021</v>
      </c>
      <c r="J26" s="184">
        <f t="shared" si="12"/>
        <v>2022</v>
      </c>
      <c r="K26" s="184">
        <f t="shared" si="12"/>
        <v>2023</v>
      </c>
      <c r="L26" s="184">
        <f t="shared" si="12"/>
        <v>2024</v>
      </c>
      <c r="M26" s="184">
        <f t="shared" si="12"/>
        <v>2025</v>
      </c>
      <c r="N26" s="195" t="s">
        <v>233</v>
      </c>
    </row>
    <row r="27" spans="2:14" s="204" customFormat="1" ht="30" hidden="1" x14ac:dyDescent="0.25">
      <c r="B27" s="207" t="s">
        <v>235</v>
      </c>
      <c r="C27" s="207" t="s">
        <v>303</v>
      </c>
      <c r="D27" s="207" t="s">
        <v>304</v>
      </c>
      <c r="E27" s="218" t="s">
        <v>232</v>
      </c>
      <c r="F27" s="184" t="s">
        <v>83</v>
      </c>
      <c r="G27" s="184" t="s">
        <v>84</v>
      </c>
      <c r="H27" s="184" t="s">
        <v>85</v>
      </c>
      <c r="I27" s="184" t="s">
        <v>86</v>
      </c>
      <c r="J27" s="184" t="s">
        <v>87</v>
      </c>
      <c r="K27" s="184" t="s">
        <v>88</v>
      </c>
      <c r="L27" s="184" t="s">
        <v>88</v>
      </c>
      <c r="M27" s="184" t="s">
        <v>88</v>
      </c>
      <c r="N27" s="195" t="s">
        <v>233</v>
      </c>
    </row>
    <row r="28" spans="2:14" s="293" customFormat="1" ht="30" customHeight="1" x14ac:dyDescent="0.25">
      <c r="B28" s="836"/>
      <c r="C28" s="837"/>
      <c r="D28" s="836" t="str">
        <f>LEFT(C28,5)</f>
        <v/>
      </c>
      <c r="E28" s="838"/>
      <c r="F28" s="196">
        <v>0</v>
      </c>
      <c r="G28" s="196">
        <v>0</v>
      </c>
      <c r="H28" s="196">
        <v>0</v>
      </c>
      <c r="I28" s="196">
        <v>0</v>
      </c>
      <c r="J28" s="196">
        <v>0</v>
      </c>
      <c r="K28" s="196">
        <v>0</v>
      </c>
      <c r="L28" s="196">
        <v>0</v>
      </c>
      <c r="M28" s="196">
        <v>0</v>
      </c>
      <c r="N28" s="177">
        <f t="shared" ref="N28:N37" si="13">SUM(F28:M28)</f>
        <v>0</v>
      </c>
    </row>
    <row r="29" spans="2:14" s="293" customFormat="1" ht="30" customHeight="1" x14ac:dyDescent="0.25">
      <c r="B29" s="836"/>
      <c r="C29" s="837"/>
      <c r="D29" s="836" t="str">
        <f t="shared" ref="D29:D37" si="14">LEFT(C29,5)</f>
        <v/>
      </c>
      <c r="E29" s="838"/>
      <c r="F29" s="196">
        <v>0</v>
      </c>
      <c r="G29" s="196">
        <v>0</v>
      </c>
      <c r="H29" s="196">
        <v>0</v>
      </c>
      <c r="I29" s="196">
        <v>0</v>
      </c>
      <c r="J29" s="196">
        <v>0</v>
      </c>
      <c r="K29" s="196">
        <v>0</v>
      </c>
      <c r="L29" s="196">
        <v>0</v>
      </c>
      <c r="M29" s="196">
        <v>0</v>
      </c>
      <c r="N29" s="177">
        <f t="shared" si="13"/>
        <v>0</v>
      </c>
    </row>
    <row r="30" spans="2:14" s="293" customFormat="1" ht="30" customHeight="1" x14ac:dyDescent="0.25">
      <c r="B30" s="836"/>
      <c r="C30" s="837"/>
      <c r="D30" s="836" t="str">
        <f t="shared" si="14"/>
        <v/>
      </c>
      <c r="E30" s="838"/>
      <c r="F30" s="196">
        <v>0</v>
      </c>
      <c r="G30" s="196">
        <v>0</v>
      </c>
      <c r="H30" s="196">
        <v>0</v>
      </c>
      <c r="I30" s="196">
        <v>0</v>
      </c>
      <c r="J30" s="196">
        <v>0</v>
      </c>
      <c r="K30" s="196">
        <v>0</v>
      </c>
      <c r="L30" s="196">
        <v>0</v>
      </c>
      <c r="M30" s="196">
        <v>0</v>
      </c>
      <c r="N30" s="177">
        <f t="shared" si="13"/>
        <v>0</v>
      </c>
    </row>
    <row r="31" spans="2:14" s="293" customFormat="1" ht="30" customHeight="1" x14ac:dyDescent="0.25">
      <c r="B31" s="836"/>
      <c r="C31" s="837"/>
      <c r="D31" s="836" t="str">
        <f t="shared" si="14"/>
        <v/>
      </c>
      <c r="E31" s="838"/>
      <c r="F31" s="196">
        <v>0</v>
      </c>
      <c r="G31" s="196">
        <v>0</v>
      </c>
      <c r="H31" s="196">
        <v>0</v>
      </c>
      <c r="I31" s="196">
        <v>0</v>
      </c>
      <c r="J31" s="196">
        <v>0</v>
      </c>
      <c r="K31" s="196">
        <v>0</v>
      </c>
      <c r="L31" s="196">
        <v>0</v>
      </c>
      <c r="M31" s="196">
        <v>0</v>
      </c>
      <c r="N31" s="177">
        <f t="shared" si="13"/>
        <v>0</v>
      </c>
    </row>
    <row r="32" spans="2:14" s="293" customFormat="1" ht="30" customHeight="1" outlineLevel="1" x14ac:dyDescent="0.25">
      <c r="B32" s="836"/>
      <c r="C32" s="837"/>
      <c r="D32" s="836" t="str">
        <f t="shared" si="14"/>
        <v/>
      </c>
      <c r="E32" s="838"/>
      <c r="F32" s="196">
        <v>0</v>
      </c>
      <c r="G32" s="196">
        <v>0</v>
      </c>
      <c r="H32" s="196">
        <v>0</v>
      </c>
      <c r="I32" s="196">
        <v>0</v>
      </c>
      <c r="J32" s="196">
        <v>0</v>
      </c>
      <c r="K32" s="196">
        <v>0</v>
      </c>
      <c r="L32" s="196">
        <v>0</v>
      </c>
      <c r="M32" s="196">
        <v>0</v>
      </c>
      <c r="N32" s="177">
        <f t="shared" si="13"/>
        <v>0</v>
      </c>
    </row>
    <row r="33" spans="2:14" s="293" customFormat="1" ht="30" customHeight="1" outlineLevel="1" x14ac:dyDescent="0.25">
      <c r="B33" s="836"/>
      <c r="C33" s="837"/>
      <c r="D33" s="836" t="str">
        <f t="shared" si="14"/>
        <v/>
      </c>
      <c r="E33" s="838"/>
      <c r="F33" s="196">
        <v>0</v>
      </c>
      <c r="G33" s="196">
        <v>0</v>
      </c>
      <c r="H33" s="196">
        <v>0</v>
      </c>
      <c r="I33" s="196">
        <v>0</v>
      </c>
      <c r="J33" s="196">
        <v>0</v>
      </c>
      <c r="K33" s="196">
        <v>0</v>
      </c>
      <c r="L33" s="196">
        <v>0</v>
      </c>
      <c r="M33" s="196">
        <v>0</v>
      </c>
      <c r="N33" s="177">
        <f t="shared" si="13"/>
        <v>0</v>
      </c>
    </row>
    <row r="34" spans="2:14" s="293" customFormat="1" ht="30" customHeight="1" outlineLevel="1" x14ac:dyDescent="0.25">
      <c r="B34" s="836"/>
      <c r="C34" s="837"/>
      <c r="D34" s="836" t="str">
        <f t="shared" si="14"/>
        <v/>
      </c>
      <c r="E34" s="838"/>
      <c r="F34" s="196">
        <v>0</v>
      </c>
      <c r="G34" s="196">
        <v>0</v>
      </c>
      <c r="H34" s="196">
        <v>0</v>
      </c>
      <c r="I34" s="196">
        <v>0</v>
      </c>
      <c r="J34" s="196">
        <v>0</v>
      </c>
      <c r="K34" s="196">
        <v>0</v>
      </c>
      <c r="L34" s="196">
        <v>0</v>
      </c>
      <c r="M34" s="196">
        <v>0</v>
      </c>
      <c r="N34" s="177">
        <f t="shared" si="13"/>
        <v>0</v>
      </c>
    </row>
    <row r="35" spans="2:14" s="293" customFormat="1" ht="30" customHeight="1" outlineLevel="1" x14ac:dyDescent="0.25">
      <c r="B35" s="836"/>
      <c r="C35" s="837"/>
      <c r="D35" s="836" t="str">
        <f t="shared" si="14"/>
        <v/>
      </c>
      <c r="E35" s="838"/>
      <c r="F35" s="196">
        <v>0</v>
      </c>
      <c r="G35" s="196">
        <v>0</v>
      </c>
      <c r="H35" s="196">
        <v>0</v>
      </c>
      <c r="I35" s="196">
        <v>0</v>
      </c>
      <c r="J35" s="196">
        <v>0</v>
      </c>
      <c r="K35" s="196">
        <v>0</v>
      </c>
      <c r="L35" s="196">
        <v>0</v>
      </c>
      <c r="M35" s="196">
        <v>0</v>
      </c>
      <c r="N35" s="177">
        <f t="shared" si="13"/>
        <v>0</v>
      </c>
    </row>
    <row r="36" spans="2:14" s="293" customFormat="1" ht="30" customHeight="1" outlineLevel="1" x14ac:dyDescent="0.25">
      <c r="B36" s="836"/>
      <c r="C36" s="837"/>
      <c r="D36" s="836" t="str">
        <f t="shared" si="14"/>
        <v/>
      </c>
      <c r="E36" s="838"/>
      <c r="F36" s="196">
        <v>0</v>
      </c>
      <c r="G36" s="196">
        <v>0</v>
      </c>
      <c r="H36" s="196">
        <v>0</v>
      </c>
      <c r="I36" s="196">
        <v>0</v>
      </c>
      <c r="J36" s="196">
        <v>0</v>
      </c>
      <c r="K36" s="196">
        <v>0</v>
      </c>
      <c r="L36" s="196">
        <v>0</v>
      </c>
      <c r="M36" s="196">
        <v>0</v>
      </c>
      <c r="N36" s="177">
        <f t="shared" si="13"/>
        <v>0</v>
      </c>
    </row>
    <row r="37" spans="2:14" s="293" customFormat="1" ht="30" customHeight="1" outlineLevel="1" thickBot="1" x14ac:dyDescent="0.3">
      <c r="B37" s="839"/>
      <c r="C37" s="837"/>
      <c r="D37" s="836" t="str">
        <f t="shared" si="14"/>
        <v/>
      </c>
      <c r="E37" s="840"/>
      <c r="F37" s="196">
        <v>0</v>
      </c>
      <c r="G37" s="196">
        <v>0</v>
      </c>
      <c r="H37" s="196">
        <v>0</v>
      </c>
      <c r="I37" s="196">
        <v>0</v>
      </c>
      <c r="J37" s="196">
        <v>0</v>
      </c>
      <c r="K37" s="196">
        <v>0</v>
      </c>
      <c r="L37" s="196">
        <v>0</v>
      </c>
      <c r="M37" s="196">
        <v>0</v>
      </c>
      <c r="N37" s="177">
        <f t="shared" si="13"/>
        <v>0</v>
      </c>
    </row>
    <row r="38" spans="2:14" s="297" customFormat="1" ht="18" customHeight="1" thickBot="1" x14ac:dyDescent="0.3">
      <c r="B38" s="294" t="s">
        <v>90</v>
      </c>
      <c r="C38" s="295"/>
      <c r="D38" s="295"/>
      <c r="E38" s="296"/>
      <c r="F38" s="190">
        <f t="shared" ref="F38:K38" si="15">SUM(F28:F37)</f>
        <v>0</v>
      </c>
      <c r="G38" s="190">
        <f t="shared" si="15"/>
        <v>0</v>
      </c>
      <c r="H38" s="190">
        <f t="shared" si="15"/>
        <v>0</v>
      </c>
      <c r="I38" s="190">
        <f t="shared" si="15"/>
        <v>0</v>
      </c>
      <c r="J38" s="190">
        <f t="shared" si="15"/>
        <v>0</v>
      </c>
      <c r="K38" s="190">
        <f t="shared" si="15"/>
        <v>0</v>
      </c>
      <c r="L38" s="190">
        <f t="shared" ref="L38:M38" si="16">SUM(L28:L37)</f>
        <v>0</v>
      </c>
      <c r="M38" s="190">
        <f t="shared" si="16"/>
        <v>0</v>
      </c>
      <c r="N38" s="198">
        <f>SUM(N28:N37)</f>
        <v>0</v>
      </c>
    </row>
    <row r="41" spans="2:14" s="183" customFormat="1" ht="30" x14ac:dyDescent="0.2">
      <c r="B41" s="207" t="s">
        <v>614</v>
      </c>
      <c r="C41" s="207" t="s">
        <v>17</v>
      </c>
      <c r="D41" s="207" t="s">
        <v>304</v>
      </c>
      <c r="E41" s="184" t="s">
        <v>831</v>
      </c>
      <c r="F41" s="184">
        <f>F26</f>
        <v>2018</v>
      </c>
      <c r="G41" s="184">
        <f t="shared" ref="G41:K41" si="17">G26</f>
        <v>2019</v>
      </c>
      <c r="H41" s="184">
        <f t="shared" si="17"/>
        <v>2020</v>
      </c>
      <c r="I41" s="184">
        <f t="shared" si="17"/>
        <v>2021</v>
      </c>
      <c r="J41" s="184">
        <f t="shared" si="17"/>
        <v>2022</v>
      </c>
      <c r="K41" s="184">
        <f t="shared" si="17"/>
        <v>2023</v>
      </c>
      <c r="L41" s="184">
        <f t="shared" ref="L41:M41" si="18">L26</f>
        <v>2024</v>
      </c>
      <c r="M41" s="184">
        <f t="shared" si="18"/>
        <v>2025</v>
      </c>
      <c r="N41" s="195" t="s">
        <v>233</v>
      </c>
    </row>
    <row r="42" spans="2:14" s="183" customFormat="1" ht="30" hidden="1" x14ac:dyDescent="0.2">
      <c r="B42" s="207" t="s">
        <v>236</v>
      </c>
      <c r="C42" s="207" t="s">
        <v>303</v>
      </c>
      <c r="D42" s="207" t="s">
        <v>304</v>
      </c>
      <c r="E42" s="218" t="s">
        <v>232</v>
      </c>
      <c r="F42" s="184" t="s">
        <v>83</v>
      </c>
      <c r="G42" s="184" t="s">
        <v>84</v>
      </c>
      <c r="H42" s="184" t="s">
        <v>85</v>
      </c>
      <c r="I42" s="184" t="s">
        <v>86</v>
      </c>
      <c r="J42" s="184" t="s">
        <v>87</v>
      </c>
      <c r="K42" s="184" t="s">
        <v>88</v>
      </c>
      <c r="L42" s="184" t="s">
        <v>88</v>
      </c>
      <c r="M42" s="184" t="s">
        <v>88</v>
      </c>
      <c r="N42" s="195" t="s">
        <v>233</v>
      </c>
    </row>
    <row r="43" spans="2:14" s="293" customFormat="1" ht="30" customHeight="1" x14ac:dyDescent="0.25">
      <c r="B43" s="836"/>
      <c r="C43" s="837"/>
      <c r="D43" s="836" t="str">
        <f t="shared" ref="D43:D52" si="19">LEFT(C43,5)</f>
        <v/>
      </c>
      <c r="E43" s="838"/>
      <c r="F43" s="196">
        <v>0</v>
      </c>
      <c r="G43" s="196">
        <v>0</v>
      </c>
      <c r="H43" s="196">
        <v>0</v>
      </c>
      <c r="I43" s="196">
        <v>0</v>
      </c>
      <c r="J43" s="196">
        <v>0</v>
      </c>
      <c r="K43" s="196">
        <v>0</v>
      </c>
      <c r="L43" s="196">
        <v>0</v>
      </c>
      <c r="M43" s="196">
        <v>0</v>
      </c>
      <c r="N43" s="177">
        <f t="shared" ref="N43:N52" si="20">SUM(F43:M43)</f>
        <v>0</v>
      </c>
    </row>
    <row r="44" spans="2:14" s="293" customFormat="1" ht="30" customHeight="1" x14ac:dyDescent="0.25">
      <c r="B44" s="836"/>
      <c r="C44" s="837"/>
      <c r="D44" s="836" t="str">
        <f t="shared" si="19"/>
        <v/>
      </c>
      <c r="E44" s="838"/>
      <c r="F44" s="196">
        <v>0</v>
      </c>
      <c r="G44" s="196">
        <v>0</v>
      </c>
      <c r="H44" s="196">
        <v>0</v>
      </c>
      <c r="I44" s="196">
        <v>0</v>
      </c>
      <c r="J44" s="196">
        <v>0</v>
      </c>
      <c r="K44" s="196">
        <v>0</v>
      </c>
      <c r="L44" s="196">
        <v>0</v>
      </c>
      <c r="M44" s="196">
        <v>0</v>
      </c>
      <c r="N44" s="177">
        <f t="shared" si="20"/>
        <v>0</v>
      </c>
    </row>
    <row r="45" spans="2:14" s="293" customFormat="1" ht="30" customHeight="1" x14ac:dyDescent="0.25">
      <c r="B45" s="836"/>
      <c r="C45" s="837"/>
      <c r="D45" s="836" t="str">
        <f t="shared" si="19"/>
        <v/>
      </c>
      <c r="E45" s="838"/>
      <c r="F45" s="196">
        <v>0</v>
      </c>
      <c r="G45" s="196">
        <v>0</v>
      </c>
      <c r="H45" s="196">
        <v>0</v>
      </c>
      <c r="I45" s="196">
        <v>0</v>
      </c>
      <c r="J45" s="196">
        <v>0</v>
      </c>
      <c r="K45" s="196">
        <v>0</v>
      </c>
      <c r="L45" s="196">
        <v>0</v>
      </c>
      <c r="M45" s="196">
        <v>0</v>
      </c>
      <c r="N45" s="177">
        <f t="shared" si="20"/>
        <v>0</v>
      </c>
    </row>
    <row r="46" spans="2:14" s="293" customFormat="1" ht="30" customHeight="1" x14ac:dyDescent="0.25">
      <c r="B46" s="836"/>
      <c r="C46" s="837"/>
      <c r="D46" s="836" t="str">
        <f t="shared" si="19"/>
        <v/>
      </c>
      <c r="E46" s="838"/>
      <c r="F46" s="196">
        <v>0</v>
      </c>
      <c r="G46" s="196">
        <v>0</v>
      </c>
      <c r="H46" s="196">
        <v>0</v>
      </c>
      <c r="I46" s="196">
        <v>0</v>
      </c>
      <c r="J46" s="196">
        <v>0</v>
      </c>
      <c r="K46" s="196">
        <v>0</v>
      </c>
      <c r="L46" s="196">
        <v>0</v>
      </c>
      <c r="M46" s="196">
        <v>0</v>
      </c>
      <c r="N46" s="177">
        <f t="shared" si="20"/>
        <v>0</v>
      </c>
    </row>
    <row r="47" spans="2:14" s="293" customFormat="1" ht="30" customHeight="1" outlineLevel="1" x14ac:dyDescent="0.25">
      <c r="B47" s="836"/>
      <c r="C47" s="837"/>
      <c r="D47" s="836" t="str">
        <f t="shared" si="19"/>
        <v/>
      </c>
      <c r="E47" s="838"/>
      <c r="F47" s="196">
        <v>0</v>
      </c>
      <c r="G47" s="196">
        <v>0</v>
      </c>
      <c r="H47" s="196">
        <v>0</v>
      </c>
      <c r="I47" s="196">
        <v>0</v>
      </c>
      <c r="J47" s="196">
        <v>0</v>
      </c>
      <c r="K47" s="196">
        <v>0</v>
      </c>
      <c r="L47" s="196">
        <v>0</v>
      </c>
      <c r="M47" s="196">
        <v>0</v>
      </c>
      <c r="N47" s="177">
        <f t="shared" si="20"/>
        <v>0</v>
      </c>
    </row>
    <row r="48" spans="2:14" s="293" customFormat="1" ht="30" customHeight="1" outlineLevel="1" x14ac:dyDescent="0.25">
      <c r="B48" s="836"/>
      <c r="C48" s="837"/>
      <c r="D48" s="836" t="str">
        <f t="shared" si="19"/>
        <v/>
      </c>
      <c r="E48" s="838"/>
      <c r="F48" s="196">
        <v>0</v>
      </c>
      <c r="G48" s="196">
        <v>0</v>
      </c>
      <c r="H48" s="196">
        <v>0</v>
      </c>
      <c r="I48" s="196">
        <v>0</v>
      </c>
      <c r="J48" s="196">
        <v>0</v>
      </c>
      <c r="K48" s="196">
        <v>0</v>
      </c>
      <c r="L48" s="196">
        <v>0</v>
      </c>
      <c r="M48" s="196">
        <v>0</v>
      </c>
      <c r="N48" s="177">
        <f t="shared" si="20"/>
        <v>0</v>
      </c>
    </row>
    <row r="49" spans="2:14" s="293" customFormat="1" ht="30" customHeight="1" outlineLevel="1" x14ac:dyDescent="0.25">
      <c r="B49" s="836"/>
      <c r="C49" s="837"/>
      <c r="D49" s="836" t="str">
        <f t="shared" si="19"/>
        <v/>
      </c>
      <c r="E49" s="838"/>
      <c r="F49" s="196">
        <v>0</v>
      </c>
      <c r="G49" s="196">
        <v>0</v>
      </c>
      <c r="H49" s="196">
        <v>0</v>
      </c>
      <c r="I49" s="196">
        <v>0</v>
      </c>
      <c r="J49" s="196">
        <v>0</v>
      </c>
      <c r="K49" s="196">
        <v>0</v>
      </c>
      <c r="L49" s="196">
        <v>0</v>
      </c>
      <c r="M49" s="196">
        <v>0</v>
      </c>
      <c r="N49" s="177">
        <f t="shared" si="20"/>
        <v>0</v>
      </c>
    </row>
    <row r="50" spans="2:14" s="293" customFormat="1" ht="30" customHeight="1" outlineLevel="1" x14ac:dyDescent="0.25">
      <c r="B50" s="836"/>
      <c r="C50" s="837"/>
      <c r="D50" s="836" t="str">
        <f t="shared" si="19"/>
        <v/>
      </c>
      <c r="E50" s="838"/>
      <c r="F50" s="196">
        <v>0</v>
      </c>
      <c r="G50" s="196">
        <v>0</v>
      </c>
      <c r="H50" s="196">
        <v>0</v>
      </c>
      <c r="I50" s="196">
        <v>0</v>
      </c>
      <c r="J50" s="196">
        <v>0</v>
      </c>
      <c r="K50" s="196">
        <v>0</v>
      </c>
      <c r="L50" s="196">
        <v>0</v>
      </c>
      <c r="M50" s="196">
        <v>0</v>
      </c>
      <c r="N50" s="177">
        <f t="shared" si="20"/>
        <v>0</v>
      </c>
    </row>
    <row r="51" spans="2:14" s="293" customFormat="1" ht="30" customHeight="1" outlineLevel="1" x14ac:dyDescent="0.25">
      <c r="B51" s="836"/>
      <c r="C51" s="837"/>
      <c r="D51" s="836" t="str">
        <f t="shared" si="19"/>
        <v/>
      </c>
      <c r="E51" s="838"/>
      <c r="F51" s="196">
        <v>0</v>
      </c>
      <c r="G51" s="196">
        <v>0</v>
      </c>
      <c r="H51" s="196">
        <v>0</v>
      </c>
      <c r="I51" s="196">
        <v>0</v>
      </c>
      <c r="J51" s="196">
        <v>0</v>
      </c>
      <c r="K51" s="196">
        <v>0</v>
      </c>
      <c r="L51" s="196">
        <v>0</v>
      </c>
      <c r="M51" s="196">
        <v>0</v>
      </c>
      <c r="N51" s="177">
        <f t="shared" si="20"/>
        <v>0</v>
      </c>
    </row>
    <row r="52" spans="2:14" s="293" customFormat="1" ht="30" customHeight="1" outlineLevel="1" thickBot="1" x14ac:dyDescent="0.3">
      <c r="B52" s="839"/>
      <c r="C52" s="837"/>
      <c r="D52" s="836" t="str">
        <f t="shared" si="19"/>
        <v/>
      </c>
      <c r="E52" s="840"/>
      <c r="F52" s="196">
        <v>0</v>
      </c>
      <c r="G52" s="196">
        <v>0</v>
      </c>
      <c r="H52" s="196">
        <v>0</v>
      </c>
      <c r="I52" s="196">
        <v>0</v>
      </c>
      <c r="J52" s="196">
        <v>0</v>
      </c>
      <c r="K52" s="196">
        <v>0</v>
      </c>
      <c r="L52" s="196">
        <v>0</v>
      </c>
      <c r="M52" s="196">
        <v>0</v>
      </c>
      <c r="N52" s="177">
        <f t="shared" si="20"/>
        <v>0</v>
      </c>
    </row>
    <row r="53" spans="2:14" s="297" customFormat="1" ht="18" customHeight="1" thickBot="1" x14ac:dyDescent="0.3">
      <c r="B53" s="294" t="s">
        <v>90</v>
      </c>
      <c r="C53" s="295"/>
      <c r="D53" s="295"/>
      <c r="E53" s="296"/>
      <c r="F53" s="190">
        <f t="shared" ref="F53:N53" si="21">SUM(F43:F52)</f>
        <v>0</v>
      </c>
      <c r="G53" s="198">
        <f t="shared" si="21"/>
        <v>0</v>
      </c>
      <c r="H53" s="198">
        <f t="shared" si="21"/>
        <v>0</v>
      </c>
      <c r="I53" s="198">
        <f t="shared" si="21"/>
        <v>0</v>
      </c>
      <c r="J53" s="198">
        <f t="shared" si="21"/>
        <v>0</v>
      </c>
      <c r="K53" s="198">
        <f t="shared" si="21"/>
        <v>0</v>
      </c>
      <c r="L53" s="198">
        <f t="shared" ref="L53:M53" si="22">SUM(L43:L52)</f>
        <v>0</v>
      </c>
      <c r="M53" s="198">
        <f t="shared" si="22"/>
        <v>0</v>
      </c>
      <c r="N53" s="198">
        <f t="shared" si="21"/>
        <v>0</v>
      </c>
    </row>
    <row r="55" spans="2:14" s="183" customFormat="1" ht="30" x14ac:dyDescent="0.2">
      <c r="B55" s="207" t="s">
        <v>830</v>
      </c>
      <c r="C55" s="207" t="s">
        <v>17</v>
      </c>
      <c r="D55" s="207" t="s">
        <v>304</v>
      </c>
      <c r="E55" s="218" t="s">
        <v>232</v>
      </c>
      <c r="F55" s="184">
        <f>F41</f>
        <v>2018</v>
      </c>
      <c r="G55" s="184">
        <f t="shared" ref="G55:M55" si="23">F55+1</f>
        <v>2019</v>
      </c>
      <c r="H55" s="184">
        <f t="shared" si="23"/>
        <v>2020</v>
      </c>
      <c r="I55" s="184">
        <f t="shared" si="23"/>
        <v>2021</v>
      </c>
      <c r="J55" s="184">
        <f t="shared" si="23"/>
        <v>2022</v>
      </c>
      <c r="K55" s="184">
        <f t="shared" si="23"/>
        <v>2023</v>
      </c>
      <c r="L55" s="184">
        <f t="shared" si="23"/>
        <v>2024</v>
      </c>
      <c r="M55" s="184">
        <f t="shared" si="23"/>
        <v>2025</v>
      </c>
      <c r="N55" s="195" t="s">
        <v>233</v>
      </c>
    </row>
    <row r="56" spans="2:14" s="183" customFormat="1" ht="30" hidden="1" x14ac:dyDescent="0.2">
      <c r="B56" s="207" t="s">
        <v>237</v>
      </c>
      <c r="C56" s="207" t="s">
        <v>303</v>
      </c>
      <c r="D56" s="207" t="s">
        <v>304</v>
      </c>
      <c r="E56" s="218" t="s">
        <v>232</v>
      </c>
      <c r="F56" s="184" t="s">
        <v>83</v>
      </c>
      <c r="G56" s="184" t="s">
        <v>84</v>
      </c>
      <c r="H56" s="184" t="s">
        <v>85</v>
      </c>
      <c r="I56" s="184" t="s">
        <v>86</v>
      </c>
      <c r="J56" s="184" t="s">
        <v>87</v>
      </c>
      <c r="K56" s="184" t="s">
        <v>88</v>
      </c>
      <c r="L56" s="184" t="s">
        <v>88</v>
      </c>
      <c r="M56" s="184" t="s">
        <v>88</v>
      </c>
      <c r="N56" s="195" t="s">
        <v>233</v>
      </c>
    </row>
    <row r="57" spans="2:14" s="293" customFormat="1" ht="30" customHeight="1" x14ac:dyDescent="0.25">
      <c r="B57" s="836"/>
      <c r="C57" s="837"/>
      <c r="D57" s="836" t="str">
        <f t="shared" ref="D57:D66" si="24">LEFT(C57,5)</f>
        <v/>
      </c>
      <c r="E57" s="838"/>
      <c r="F57" s="196">
        <v>0</v>
      </c>
      <c r="G57" s="196">
        <v>0</v>
      </c>
      <c r="H57" s="196">
        <v>0</v>
      </c>
      <c r="I57" s="196">
        <v>0</v>
      </c>
      <c r="J57" s="196">
        <v>0</v>
      </c>
      <c r="K57" s="196">
        <v>0</v>
      </c>
      <c r="L57" s="196">
        <v>0</v>
      </c>
      <c r="M57" s="196">
        <v>0</v>
      </c>
      <c r="N57" s="177">
        <f t="shared" ref="N57:N66" si="25">SUM(F57:M57)</f>
        <v>0</v>
      </c>
    </row>
    <row r="58" spans="2:14" s="293" customFormat="1" ht="30" customHeight="1" x14ac:dyDescent="0.25">
      <c r="B58" s="836"/>
      <c r="C58" s="837"/>
      <c r="D58" s="836" t="str">
        <f t="shared" si="24"/>
        <v/>
      </c>
      <c r="E58" s="838"/>
      <c r="F58" s="196">
        <v>0</v>
      </c>
      <c r="G58" s="196">
        <v>0</v>
      </c>
      <c r="H58" s="196">
        <v>0</v>
      </c>
      <c r="I58" s="196">
        <v>0</v>
      </c>
      <c r="J58" s="196">
        <v>0</v>
      </c>
      <c r="K58" s="196">
        <v>0</v>
      </c>
      <c r="L58" s="196">
        <v>0</v>
      </c>
      <c r="M58" s="196">
        <v>0</v>
      </c>
      <c r="N58" s="177">
        <f t="shared" si="25"/>
        <v>0</v>
      </c>
    </row>
    <row r="59" spans="2:14" s="293" customFormat="1" ht="30" customHeight="1" x14ac:dyDescent="0.25">
      <c r="B59" s="836"/>
      <c r="C59" s="837"/>
      <c r="D59" s="836" t="str">
        <f t="shared" si="24"/>
        <v/>
      </c>
      <c r="E59" s="838"/>
      <c r="F59" s="196">
        <v>0</v>
      </c>
      <c r="G59" s="196">
        <v>0</v>
      </c>
      <c r="H59" s="196">
        <v>0</v>
      </c>
      <c r="I59" s="196">
        <v>0</v>
      </c>
      <c r="J59" s="196">
        <v>0</v>
      </c>
      <c r="K59" s="196">
        <v>0</v>
      </c>
      <c r="L59" s="196">
        <v>0</v>
      </c>
      <c r="M59" s="196">
        <v>0</v>
      </c>
      <c r="N59" s="177">
        <f t="shared" si="25"/>
        <v>0</v>
      </c>
    </row>
    <row r="60" spans="2:14" s="293" customFormat="1" ht="30" customHeight="1" x14ac:dyDescent="0.25">
      <c r="B60" s="836"/>
      <c r="C60" s="837"/>
      <c r="D60" s="836" t="str">
        <f t="shared" si="24"/>
        <v/>
      </c>
      <c r="E60" s="838"/>
      <c r="F60" s="196">
        <v>0</v>
      </c>
      <c r="G60" s="196">
        <v>0</v>
      </c>
      <c r="H60" s="196">
        <v>0</v>
      </c>
      <c r="I60" s="196">
        <v>0</v>
      </c>
      <c r="J60" s="196">
        <v>0</v>
      </c>
      <c r="K60" s="196">
        <v>0</v>
      </c>
      <c r="L60" s="196">
        <v>0</v>
      </c>
      <c r="M60" s="196">
        <v>0</v>
      </c>
      <c r="N60" s="177">
        <f t="shared" si="25"/>
        <v>0</v>
      </c>
    </row>
    <row r="61" spans="2:14" s="293" customFormat="1" ht="30" customHeight="1" outlineLevel="1" x14ac:dyDescent="0.25">
      <c r="B61" s="836"/>
      <c r="C61" s="837"/>
      <c r="D61" s="836" t="str">
        <f t="shared" si="24"/>
        <v/>
      </c>
      <c r="E61" s="838"/>
      <c r="F61" s="196">
        <v>0</v>
      </c>
      <c r="G61" s="196">
        <v>0</v>
      </c>
      <c r="H61" s="196">
        <v>0</v>
      </c>
      <c r="I61" s="196">
        <v>0</v>
      </c>
      <c r="J61" s="196">
        <v>0</v>
      </c>
      <c r="K61" s="196">
        <v>0</v>
      </c>
      <c r="L61" s="196">
        <v>0</v>
      </c>
      <c r="M61" s="196">
        <v>0</v>
      </c>
      <c r="N61" s="177">
        <f t="shared" si="25"/>
        <v>0</v>
      </c>
    </row>
    <row r="62" spans="2:14" s="293" customFormat="1" ht="30" customHeight="1" outlineLevel="1" x14ac:dyDescent="0.25">
      <c r="B62" s="836"/>
      <c r="C62" s="837"/>
      <c r="D62" s="836" t="str">
        <f t="shared" si="24"/>
        <v/>
      </c>
      <c r="E62" s="838"/>
      <c r="F62" s="196">
        <v>0</v>
      </c>
      <c r="G62" s="196">
        <v>0</v>
      </c>
      <c r="H62" s="196">
        <v>0</v>
      </c>
      <c r="I62" s="196">
        <v>0</v>
      </c>
      <c r="J62" s="196">
        <v>0</v>
      </c>
      <c r="K62" s="196">
        <v>0</v>
      </c>
      <c r="L62" s="196">
        <v>0</v>
      </c>
      <c r="M62" s="196">
        <v>0</v>
      </c>
      <c r="N62" s="177">
        <f t="shared" si="25"/>
        <v>0</v>
      </c>
    </row>
    <row r="63" spans="2:14" s="293" customFormat="1" ht="30" customHeight="1" outlineLevel="1" x14ac:dyDescent="0.25">
      <c r="B63" s="836"/>
      <c r="C63" s="837"/>
      <c r="D63" s="836" t="str">
        <f t="shared" si="24"/>
        <v/>
      </c>
      <c r="E63" s="838"/>
      <c r="F63" s="196">
        <v>0</v>
      </c>
      <c r="G63" s="196">
        <v>0</v>
      </c>
      <c r="H63" s="196">
        <v>0</v>
      </c>
      <c r="I63" s="196">
        <v>0</v>
      </c>
      <c r="J63" s="196">
        <v>0</v>
      </c>
      <c r="K63" s="196">
        <v>0</v>
      </c>
      <c r="L63" s="196">
        <v>0</v>
      </c>
      <c r="M63" s="196">
        <v>0</v>
      </c>
      <c r="N63" s="177">
        <f t="shared" si="25"/>
        <v>0</v>
      </c>
    </row>
    <row r="64" spans="2:14" s="293" customFormat="1" ht="30" customHeight="1" outlineLevel="1" x14ac:dyDescent="0.25">
      <c r="B64" s="836"/>
      <c r="C64" s="837"/>
      <c r="D64" s="836" t="str">
        <f t="shared" si="24"/>
        <v/>
      </c>
      <c r="E64" s="838"/>
      <c r="F64" s="196">
        <v>0</v>
      </c>
      <c r="G64" s="196">
        <v>0</v>
      </c>
      <c r="H64" s="196">
        <v>0</v>
      </c>
      <c r="I64" s="196">
        <v>0</v>
      </c>
      <c r="J64" s="196">
        <v>0</v>
      </c>
      <c r="K64" s="196">
        <v>0</v>
      </c>
      <c r="L64" s="196">
        <v>0</v>
      </c>
      <c r="M64" s="196">
        <v>0</v>
      </c>
      <c r="N64" s="177">
        <f t="shared" si="25"/>
        <v>0</v>
      </c>
    </row>
    <row r="65" spans="2:14" s="293" customFormat="1" ht="30" customHeight="1" outlineLevel="1" x14ac:dyDescent="0.25">
      <c r="B65" s="836"/>
      <c r="C65" s="837"/>
      <c r="D65" s="836" t="str">
        <f t="shared" si="24"/>
        <v/>
      </c>
      <c r="E65" s="838"/>
      <c r="F65" s="196">
        <v>0</v>
      </c>
      <c r="G65" s="196">
        <v>0</v>
      </c>
      <c r="H65" s="196">
        <v>0</v>
      </c>
      <c r="I65" s="196">
        <v>0</v>
      </c>
      <c r="J65" s="196">
        <v>0</v>
      </c>
      <c r="K65" s="196">
        <v>0</v>
      </c>
      <c r="L65" s="196">
        <v>0</v>
      </c>
      <c r="M65" s="196">
        <v>0</v>
      </c>
      <c r="N65" s="177">
        <f t="shared" si="25"/>
        <v>0</v>
      </c>
    </row>
    <row r="66" spans="2:14" s="293" customFormat="1" ht="30" customHeight="1" outlineLevel="1" thickBot="1" x14ac:dyDescent="0.3">
      <c r="B66" s="836"/>
      <c r="C66" s="837"/>
      <c r="D66" s="836" t="str">
        <f t="shared" si="24"/>
        <v/>
      </c>
      <c r="E66" s="838"/>
      <c r="F66" s="196">
        <v>0</v>
      </c>
      <c r="G66" s="196">
        <v>0</v>
      </c>
      <c r="H66" s="196">
        <v>0</v>
      </c>
      <c r="I66" s="196">
        <v>0</v>
      </c>
      <c r="J66" s="196">
        <v>0</v>
      </c>
      <c r="K66" s="196">
        <v>0</v>
      </c>
      <c r="L66" s="196">
        <v>0</v>
      </c>
      <c r="M66" s="196">
        <v>0</v>
      </c>
      <c r="N66" s="177">
        <f t="shared" si="25"/>
        <v>0</v>
      </c>
    </row>
    <row r="67" spans="2:14" s="297" customFormat="1" ht="18" customHeight="1" thickBot="1" x14ac:dyDescent="0.3">
      <c r="B67" s="294" t="s">
        <v>90</v>
      </c>
      <c r="C67" s="295"/>
      <c r="D67" s="295"/>
      <c r="E67" s="296"/>
      <c r="F67" s="190">
        <f t="shared" ref="F67:N67" si="26">SUM(F57:F66)</f>
        <v>0</v>
      </c>
      <c r="G67" s="198">
        <f t="shared" si="26"/>
        <v>0</v>
      </c>
      <c r="H67" s="198">
        <f t="shared" si="26"/>
        <v>0</v>
      </c>
      <c r="I67" s="198">
        <f t="shared" si="26"/>
        <v>0</v>
      </c>
      <c r="J67" s="198">
        <f t="shared" si="26"/>
        <v>0</v>
      </c>
      <c r="K67" s="198">
        <f t="shared" si="26"/>
        <v>0</v>
      </c>
      <c r="L67" s="198">
        <f t="shared" ref="L67:M67" si="27">SUM(L57:L66)</f>
        <v>0</v>
      </c>
      <c r="M67" s="198">
        <f t="shared" si="27"/>
        <v>0</v>
      </c>
      <c r="N67" s="198">
        <f t="shared" si="26"/>
        <v>0</v>
      </c>
    </row>
    <row r="69" spans="2:14" s="183" customFormat="1" ht="30" x14ac:dyDescent="0.2">
      <c r="B69" s="207" t="s">
        <v>612</v>
      </c>
      <c r="C69" s="207" t="s">
        <v>17</v>
      </c>
      <c r="D69" s="207" t="s">
        <v>304</v>
      </c>
      <c r="E69" s="218" t="s">
        <v>232</v>
      </c>
      <c r="F69" s="184">
        <f>F55</f>
        <v>2018</v>
      </c>
      <c r="G69" s="184">
        <f t="shared" ref="G69:M69" si="28">F69+1</f>
        <v>2019</v>
      </c>
      <c r="H69" s="184">
        <f t="shared" si="28"/>
        <v>2020</v>
      </c>
      <c r="I69" s="184">
        <f t="shared" si="28"/>
        <v>2021</v>
      </c>
      <c r="J69" s="184">
        <f t="shared" si="28"/>
        <v>2022</v>
      </c>
      <c r="K69" s="184">
        <f t="shared" si="28"/>
        <v>2023</v>
      </c>
      <c r="L69" s="184">
        <f t="shared" si="28"/>
        <v>2024</v>
      </c>
      <c r="M69" s="184">
        <f t="shared" si="28"/>
        <v>2025</v>
      </c>
      <c r="N69" s="195" t="s">
        <v>233</v>
      </c>
    </row>
    <row r="70" spans="2:14" s="183" customFormat="1" ht="30" hidden="1" x14ac:dyDescent="0.2">
      <c r="B70" s="207" t="s">
        <v>238</v>
      </c>
      <c r="C70" s="207" t="s">
        <v>303</v>
      </c>
      <c r="D70" s="207" t="s">
        <v>304</v>
      </c>
      <c r="E70" s="218" t="s">
        <v>232</v>
      </c>
      <c r="F70" s="184" t="s">
        <v>83</v>
      </c>
      <c r="G70" s="184" t="s">
        <v>84</v>
      </c>
      <c r="H70" s="184" t="s">
        <v>85</v>
      </c>
      <c r="I70" s="184" t="s">
        <v>86</v>
      </c>
      <c r="J70" s="184" t="s">
        <v>87</v>
      </c>
      <c r="K70" s="184" t="s">
        <v>88</v>
      </c>
      <c r="L70" s="184" t="s">
        <v>88</v>
      </c>
      <c r="M70" s="184" t="s">
        <v>88</v>
      </c>
      <c r="N70" s="195" t="s">
        <v>233</v>
      </c>
    </row>
    <row r="71" spans="2:14" s="293" customFormat="1" ht="30" customHeight="1" x14ac:dyDescent="0.25">
      <c r="B71" s="836"/>
      <c r="C71" s="841"/>
      <c r="D71" s="836" t="str">
        <f t="shared" ref="D71:D77" si="29">LEFT(C71,5)</f>
        <v/>
      </c>
      <c r="E71" s="838"/>
      <c r="F71" s="196">
        <v>0</v>
      </c>
      <c r="G71" s="196">
        <v>0</v>
      </c>
      <c r="H71" s="196">
        <v>0</v>
      </c>
      <c r="I71" s="196">
        <v>0</v>
      </c>
      <c r="J71" s="196">
        <v>0</v>
      </c>
      <c r="K71" s="196">
        <v>0</v>
      </c>
      <c r="L71" s="196">
        <v>0</v>
      </c>
      <c r="M71" s="196">
        <v>0</v>
      </c>
      <c r="N71" s="177">
        <f t="shared" ref="N71:N77" si="30">SUM(F71:M71)</f>
        <v>0</v>
      </c>
    </row>
    <row r="72" spans="2:14" s="293" customFormat="1" ht="30" customHeight="1" x14ac:dyDescent="0.25">
      <c r="B72" s="836"/>
      <c r="C72" s="841"/>
      <c r="D72" s="836" t="str">
        <f t="shared" si="29"/>
        <v/>
      </c>
      <c r="E72" s="838"/>
      <c r="F72" s="196">
        <v>0</v>
      </c>
      <c r="G72" s="196">
        <v>0</v>
      </c>
      <c r="H72" s="196">
        <v>0</v>
      </c>
      <c r="I72" s="196">
        <v>0</v>
      </c>
      <c r="J72" s="196">
        <v>0</v>
      </c>
      <c r="K72" s="196">
        <v>0</v>
      </c>
      <c r="L72" s="196">
        <v>0</v>
      </c>
      <c r="M72" s="196">
        <v>0</v>
      </c>
      <c r="N72" s="177">
        <f t="shared" si="30"/>
        <v>0</v>
      </c>
    </row>
    <row r="73" spans="2:14" s="293" customFormat="1" ht="30" customHeight="1" x14ac:dyDescent="0.25">
      <c r="B73" s="836"/>
      <c r="C73" s="841"/>
      <c r="D73" s="836" t="str">
        <f t="shared" si="29"/>
        <v/>
      </c>
      <c r="E73" s="838"/>
      <c r="F73" s="196">
        <v>0</v>
      </c>
      <c r="G73" s="196">
        <v>0</v>
      </c>
      <c r="H73" s="196">
        <v>0</v>
      </c>
      <c r="I73" s="196">
        <v>0</v>
      </c>
      <c r="J73" s="196">
        <v>0</v>
      </c>
      <c r="K73" s="196">
        <v>0</v>
      </c>
      <c r="L73" s="196">
        <v>0</v>
      </c>
      <c r="M73" s="196">
        <v>0</v>
      </c>
      <c r="N73" s="177">
        <f t="shared" si="30"/>
        <v>0</v>
      </c>
    </row>
    <row r="74" spans="2:14" s="293" customFormat="1" ht="30" customHeight="1" x14ac:dyDescent="0.25">
      <c r="B74" s="836"/>
      <c r="C74" s="841"/>
      <c r="D74" s="836" t="str">
        <f t="shared" si="29"/>
        <v/>
      </c>
      <c r="E74" s="838"/>
      <c r="F74" s="196">
        <v>0</v>
      </c>
      <c r="G74" s="196">
        <v>0</v>
      </c>
      <c r="H74" s="196">
        <v>0</v>
      </c>
      <c r="I74" s="196">
        <v>0</v>
      </c>
      <c r="J74" s="196">
        <v>0</v>
      </c>
      <c r="K74" s="196">
        <v>0</v>
      </c>
      <c r="L74" s="196">
        <v>0</v>
      </c>
      <c r="M74" s="196">
        <v>0</v>
      </c>
      <c r="N74" s="177">
        <f t="shared" si="30"/>
        <v>0</v>
      </c>
    </row>
    <row r="75" spans="2:14" s="293" customFormat="1" ht="30" customHeight="1" x14ac:dyDescent="0.25">
      <c r="B75" s="836"/>
      <c r="C75" s="841"/>
      <c r="D75" s="836" t="str">
        <f t="shared" si="29"/>
        <v/>
      </c>
      <c r="E75" s="838"/>
      <c r="F75" s="196">
        <v>0</v>
      </c>
      <c r="G75" s="196">
        <v>0</v>
      </c>
      <c r="H75" s="196">
        <v>0</v>
      </c>
      <c r="I75" s="196">
        <v>0</v>
      </c>
      <c r="J75" s="196">
        <v>0</v>
      </c>
      <c r="K75" s="196">
        <v>0</v>
      </c>
      <c r="L75" s="196">
        <v>0</v>
      </c>
      <c r="M75" s="196">
        <v>0</v>
      </c>
      <c r="N75" s="177">
        <f t="shared" si="30"/>
        <v>0</v>
      </c>
    </row>
    <row r="76" spans="2:14" s="293" customFormat="1" ht="30" customHeight="1" x14ac:dyDescent="0.25">
      <c r="B76" s="836"/>
      <c r="C76" s="841"/>
      <c r="D76" s="836" t="str">
        <f t="shared" si="29"/>
        <v/>
      </c>
      <c r="E76" s="838"/>
      <c r="F76" s="196">
        <v>0</v>
      </c>
      <c r="G76" s="196">
        <v>0</v>
      </c>
      <c r="H76" s="196">
        <v>0</v>
      </c>
      <c r="I76" s="196">
        <v>0</v>
      </c>
      <c r="J76" s="196">
        <v>0</v>
      </c>
      <c r="K76" s="196">
        <v>0</v>
      </c>
      <c r="L76" s="196">
        <v>0</v>
      </c>
      <c r="M76" s="196">
        <v>0</v>
      </c>
      <c r="N76" s="177">
        <f t="shared" si="30"/>
        <v>0</v>
      </c>
    </row>
    <row r="77" spans="2:14" s="293" customFormat="1" ht="30" customHeight="1" thickBot="1" x14ac:dyDescent="0.3">
      <c r="B77" s="836"/>
      <c r="C77" s="841"/>
      <c r="D77" s="836" t="str">
        <f t="shared" si="29"/>
        <v/>
      </c>
      <c r="E77" s="838"/>
      <c r="F77" s="196">
        <v>0</v>
      </c>
      <c r="G77" s="196">
        <v>0</v>
      </c>
      <c r="H77" s="196">
        <v>0</v>
      </c>
      <c r="I77" s="196">
        <v>0</v>
      </c>
      <c r="J77" s="196">
        <v>0</v>
      </c>
      <c r="K77" s="196">
        <v>0</v>
      </c>
      <c r="L77" s="196">
        <v>0</v>
      </c>
      <c r="M77" s="196">
        <v>0</v>
      </c>
      <c r="N77" s="177">
        <f t="shared" si="30"/>
        <v>0</v>
      </c>
    </row>
    <row r="78" spans="2:14" s="297" customFormat="1" ht="18" customHeight="1" thickBot="1" x14ac:dyDescent="0.3">
      <c r="B78" s="294" t="s">
        <v>90</v>
      </c>
      <c r="C78" s="295"/>
      <c r="D78" s="295"/>
      <c r="E78" s="296"/>
      <c r="F78" s="190">
        <f t="shared" ref="F78:N78" si="31">SUM(F71:F77)</f>
        <v>0</v>
      </c>
      <c r="G78" s="198">
        <f t="shared" si="31"/>
        <v>0</v>
      </c>
      <c r="H78" s="198">
        <f t="shared" si="31"/>
        <v>0</v>
      </c>
      <c r="I78" s="198">
        <f t="shared" si="31"/>
        <v>0</v>
      </c>
      <c r="J78" s="198">
        <f t="shared" si="31"/>
        <v>0</v>
      </c>
      <c r="K78" s="198">
        <f t="shared" si="31"/>
        <v>0</v>
      </c>
      <c r="L78" s="198">
        <f t="shared" ref="L78:M78" si="32">SUM(L71:L77)</f>
        <v>0</v>
      </c>
      <c r="M78" s="198">
        <f t="shared" si="32"/>
        <v>0</v>
      </c>
      <c r="N78" s="198">
        <f t="shared" si="31"/>
        <v>0</v>
      </c>
    </row>
    <row r="80" spans="2:14" s="183" customFormat="1" ht="30" x14ac:dyDescent="0.2">
      <c r="B80" s="207" t="s">
        <v>832</v>
      </c>
      <c r="C80" s="207" t="s">
        <v>17</v>
      </c>
      <c r="D80" s="207" t="s">
        <v>304</v>
      </c>
      <c r="E80" s="218" t="s">
        <v>232</v>
      </c>
      <c r="F80" s="184">
        <f>F69</f>
        <v>2018</v>
      </c>
      <c r="G80" s="184">
        <f t="shared" ref="G80:M80" si="33">F80+1</f>
        <v>2019</v>
      </c>
      <c r="H80" s="184">
        <f t="shared" si="33"/>
        <v>2020</v>
      </c>
      <c r="I80" s="184">
        <f t="shared" si="33"/>
        <v>2021</v>
      </c>
      <c r="J80" s="184">
        <f t="shared" si="33"/>
        <v>2022</v>
      </c>
      <c r="K80" s="184">
        <f t="shared" si="33"/>
        <v>2023</v>
      </c>
      <c r="L80" s="184">
        <f t="shared" si="33"/>
        <v>2024</v>
      </c>
      <c r="M80" s="184">
        <f t="shared" si="33"/>
        <v>2025</v>
      </c>
      <c r="N80" s="195" t="s">
        <v>233</v>
      </c>
    </row>
    <row r="81" spans="2:14" s="183" customFormat="1" ht="30" hidden="1" x14ac:dyDescent="0.2">
      <c r="B81" s="207" t="s">
        <v>239</v>
      </c>
      <c r="C81" s="207" t="s">
        <v>303</v>
      </c>
      <c r="D81" s="207" t="s">
        <v>304</v>
      </c>
      <c r="E81" s="218" t="s">
        <v>232</v>
      </c>
      <c r="F81" s="184" t="s">
        <v>83</v>
      </c>
      <c r="G81" s="184" t="s">
        <v>84</v>
      </c>
      <c r="H81" s="184" t="s">
        <v>85</v>
      </c>
      <c r="I81" s="184" t="s">
        <v>86</v>
      </c>
      <c r="J81" s="184" t="s">
        <v>87</v>
      </c>
      <c r="K81" s="184" t="s">
        <v>88</v>
      </c>
      <c r="L81" s="184" t="s">
        <v>88</v>
      </c>
      <c r="M81" s="184" t="s">
        <v>88</v>
      </c>
      <c r="N81" s="195" t="s">
        <v>233</v>
      </c>
    </row>
    <row r="82" spans="2:14" s="293" customFormat="1" ht="30" customHeight="1" outlineLevel="1" x14ac:dyDescent="0.25">
      <c r="B82" s="836" t="s">
        <v>929</v>
      </c>
      <c r="C82" s="837"/>
      <c r="D82" s="836" t="str">
        <f t="shared" ref="D82:D108" si="34">LEFT(C82,5)</f>
        <v/>
      </c>
      <c r="E82" s="838"/>
      <c r="F82" s="196">
        <v>0</v>
      </c>
      <c r="G82" s="196">
        <v>0</v>
      </c>
      <c r="H82" s="196">
        <v>0</v>
      </c>
      <c r="I82" s="196">
        <v>0</v>
      </c>
      <c r="J82" s="196">
        <v>0</v>
      </c>
      <c r="K82" s="196">
        <v>0</v>
      </c>
      <c r="L82" s="196">
        <v>0</v>
      </c>
      <c r="M82" s="196">
        <v>0</v>
      </c>
      <c r="N82" s="177">
        <f t="shared" ref="N82:N108" si="35">SUM(F82:M82)</f>
        <v>0</v>
      </c>
    </row>
    <row r="83" spans="2:14" s="293" customFormat="1" ht="30" customHeight="1" outlineLevel="1" x14ac:dyDescent="0.25">
      <c r="B83" s="836" t="s">
        <v>3</v>
      </c>
      <c r="C83" s="837"/>
      <c r="D83" s="836" t="str">
        <f t="shared" si="34"/>
        <v/>
      </c>
      <c r="E83" s="838"/>
      <c r="F83" s="196">
        <v>0</v>
      </c>
      <c r="G83" s="196">
        <v>0</v>
      </c>
      <c r="H83" s="196">
        <v>0</v>
      </c>
      <c r="I83" s="196">
        <v>0</v>
      </c>
      <c r="J83" s="196">
        <v>0</v>
      </c>
      <c r="K83" s="196">
        <v>0</v>
      </c>
      <c r="L83" s="196">
        <v>0</v>
      </c>
      <c r="M83" s="196">
        <v>0</v>
      </c>
      <c r="N83" s="177">
        <f t="shared" si="35"/>
        <v>0</v>
      </c>
    </row>
    <row r="84" spans="2:14" s="293" customFormat="1" ht="30" customHeight="1" outlineLevel="1" x14ac:dyDescent="0.25">
      <c r="B84" s="836" t="s">
        <v>6</v>
      </c>
      <c r="C84" s="837"/>
      <c r="D84" s="836" t="str">
        <f t="shared" si="34"/>
        <v/>
      </c>
      <c r="E84" s="838"/>
      <c r="F84" s="196">
        <v>0</v>
      </c>
      <c r="G84" s="196">
        <v>0</v>
      </c>
      <c r="H84" s="196">
        <v>0</v>
      </c>
      <c r="I84" s="196">
        <v>0</v>
      </c>
      <c r="J84" s="196">
        <v>0</v>
      </c>
      <c r="K84" s="196">
        <v>0</v>
      </c>
      <c r="L84" s="196">
        <v>0</v>
      </c>
      <c r="M84" s="196">
        <v>0</v>
      </c>
      <c r="N84" s="177">
        <f t="shared" si="35"/>
        <v>0</v>
      </c>
    </row>
    <row r="85" spans="2:14" s="293" customFormat="1" ht="30" customHeight="1" outlineLevel="1" x14ac:dyDescent="0.25">
      <c r="B85" s="836" t="s">
        <v>930</v>
      </c>
      <c r="C85" s="837"/>
      <c r="D85" s="836" t="str">
        <f t="shared" si="34"/>
        <v/>
      </c>
      <c r="E85" s="838"/>
      <c r="F85" s="196">
        <v>0</v>
      </c>
      <c r="G85" s="196">
        <v>0</v>
      </c>
      <c r="H85" s="196">
        <v>0</v>
      </c>
      <c r="I85" s="196">
        <v>0</v>
      </c>
      <c r="J85" s="196">
        <v>0</v>
      </c>
      <c r="K85" s="196">
        <v>0</v>
      </c>
      <c r="L85" s="196">
        <v>0</v>
      </c>
      <c r="M85" s="196">
        <v>0</v>
      </c>
      <c r="N85" s="177">
        <f t="shared" si="35"/>
        <v>0</v>
      </c>
    </row>
    <row r="86" spans="2:14" s="293" customFormat="1" ht="30" customHeight="1" outlineLevel="1" x14ac:dyDescent="0.25">
      <c r="B86" s="836"/>
      <c r="C86" s="837"/>
      <c r="D86" s="836" t="str">
        <f t="shared" si="34"/>
        <v/>
      </c>
      <c r="E86" s="838"/>
      <c r="F86" s="196">
        <v>0</v>
      </c>
      <c r="G86" s="196">
        <v>0</v>
      </c>
      <c r="H86" s="196">
        <v>0</v>
      </c>
      <c r="I86" s="196">
        <v>0</v>
      </c>
      <c r="J86" s="196">
        <v>0</v>
      </c>
      <c r="K86" s="196">
        <v>0</v>
      </c>
      <c r="L86" s="196">
        <v>0</v>
      </c>
      <c r="M86" s="196">
        <v>0</v>
      </c>
      <c r="N86" s="177">
        <f t="shared" si="35"/>
        <v>0</v>
      </c>
    </row>
    <row r="87" spans="2:14" s="293" customFormat="1" ht="30" customHeight="1" outlineLevel="1" x14ac:dyDescent="0.25">
      <c r="B87" s="836"/>
      <c r="C87" s="837"/>
      <c r="D87" s="836" t="str">
        <f t="shared" si="34"/>
        <v/>
      </c>
      <c r="E87" s="838"/>
      <c r="F87" s="196">
        <v>0</v>
      </c>
      <c r="G87" s="196">
        <v>0</v>
      </c>
      <c r="H87" s="196">
        <v>0</v>
      </c>
      <c r="I87" s="196">
        <v>0</v>
      </c>
      <c r="J87" s="196">
        <v>0</v>
      </c>
      <c r="K87" s="196">
        <v>0</v>
      </c>
      <c r="L87" s="196">
        <v>0</v>
      </c>
      <c r="M87" s="196">
        <v>0</v>
      </c>
      <c r="N87" s="177">
        <f t="shared" si="35"/>
        <v>0</v>
      </c>
    </row>
    <row r="88" spans="2:14" s="293" customFormat="1" ht="30" customHeight="1" outlineLevel="1" x14ac:dyDescent="0.25">
      <c r="B88" s="836"/>
      <c r="C88" s="837"/>
      <c r="D88" s="836" t="str">
        <f t="shared" si="34"/>
        <v/>
      </c>
      <c r="E88" s="838"/>
      <c r="F88" s="196">
        <v>0</v>
      </c>
      <c r="G88" s="196">
        <v>0</v>
      </c>
      <c r="H88" s="196">
        <v>0</v>
      </c>
      <c r="I88" s="196">
        <v>0</v>
      </c>
      <c r="J88" s="196">
        <v>0</v>
      </c>
      <c r="K88" s="196">
        <v>0</v>
      </c>
      <c r="L88" s="196">
        <v>0</v>
      </c>
      <c r="M88" s="196">
        <v>0</v>
      </c>
      <c r="N88" s="177">
        <f t="shared" si="35"/>
        <v>0</v>
      </c>
    </row>
    <row r="89" spans="2:14" s="293" customFormat="1" ht="30" customHeight="1" outlineLevel="1" x14ac:dyDescent="0.25">
      <c r="B89" s="836"/>
      <c r="C89" s="837"/>
      <c r="D89" s="836" t="str">
        <f t="shared" si="34"/>
        <v/>
      </c>
      <c r="E89" s="838"/>
      <c r="F89" s="196">
        <v>0</v>
      </c>
      <c r="G89" s="196">
        <v>0</v>
      </c>
      <c r="H89" s="196">
        <v>0</v>
      </c>
      <c r="I89" s="196">
        <v>0</v>
      </c>
      <c r="J89" s="196">
        <v>0</v>
      </c>
      <c r="K89" s="196">
        <v>0</v>
      </c>
      <c r="L89" s="196">
        <v>0</v>
      </c>
      <c r="M89" s="196">
        <v>0</v>
      </c>
      <c r="N89" s="177">
        <f t="shared" si="35"/>
        <v>0</v>
      </c>
    </row>
    <row r="90" spans="2:14" s="293" customFormat="1" ht="30" customHeight="1" outlineLevel="1" x14ac:dyDescent="0.25">
      <c r="B90" s="836"/>
      <c r="C90" s="837"/>
      <c r="D90" s="836" t="str">
        <f t="shared" si="34"/>
        <v/>
      </c>
      <c r="E90" s="838"/>
      <c r="F90" s="196">
        <v>0</v>
      </c>
      <c r="G90" s="196">
        <v>0</v>
      </c>
      <c r="H90" s="196">
        <v>0</v>
      </c>
      <c r="I90" s="196">
        <v>0</v>
      </c>
      <c r="J90" s="196">
        <v>0</v>
      </c>
      <c r="K90" s="196">
        <v>0</v>
      </c>
      <c r="L90" s="196">
        <v>0</v>
      </c>
      <c r="M90" s="196">
        <v>0</v>
      </c>
      <c r="N90" s="177">
        <f t="shared" si="35"/>
        <v>0</v>
      </c>
    </row>
    <row r="91" spans="2:14" s="293" customFormat="1" ht="30" customHeight="1" outlineLevel="1" x14ac:dyDescent="0.25">
      <c r="B91" s="836"/>
      <c r="C91" s="837"/>
      <c r="D91" s="836" t="str">
        <f t="shared" si="34"/>
        <v/>
      </c>
      <c r="E91" s="838"/>
      <c r="F91" s="196">
        <v>0</v>
      </c>
      <c r="G91" s="196">
        <v>0</v>
      </c>
      <c r="H91" s="196">
        <v>0</v>
      </c>
      <c r="I91" s="196">
        <v>0</v>
      </c>
      <c r="J91" s="196">
        <v>0</v>
      </c>
      <c r="K91" s="196">
        <v>0</v>
      </c>
      <c r="L91" s="196">
        <v>0</v>
      </c>
      <c r="M91" s="196">
        <v>0</v>
      </c>
      <c r="N91" s="177">
        <f t="shared" si="35"/>
        <v>0</v>
      </c>
    </row>
    <row r="92" spans="2:14" s="293" customFormat="1" ht="30" customHeight="1" outlineLevel="1" x14ac:dyDescent="0.25">
      <c r="B92" s="836"/>
      <c r="C92" s="837"/>
      <c r="D92" s="836" t="str">
        <f t="shared" si="34"/>
        <v/>
      </c>
      <c r="E92" s="838"/>
      <c r="F92" s="196">
        <v>0</v>
      </c>
      <c r="G92" s="196">
        <v>0</v>
      </c>
      <c r="H92" s="196">
        <v>0</v>
      </c>
      <c r="I92" s="196">
        <v>0</v>
      </c>
      <c r="J92" s="196">
        <v>0</v>
      </c>
      <c r="K92" s="196">
        <v>0</v>
      </c>
      <c r="L92" s="196">
        <v>0</v>
      </c>
      <c r="M92" s="196">
        <v>0</v>
      </c>
      <c r="N92" s="177">
        <f t="shared" si="35"/>
        <v>0</v>
      </c>
    </row>
    <row r="93" spans="2:14" s="293" customFormat="1" ht="30" customHeight="1" outlineLevel="1" x14ac:dyDescent="0.25">
      <c r="B93" s="836"/>
      <c r="C93" s="837"/>
      <c r="D93" s="836" t="str">
        <f t="shared" si="34"/>
        <v/>
      </c>
      <c r="E93" s="838"/>
      <c r="F93" s="196">
        <v>0</v>
      </c>
      <c r="G93" s="196">
        <v>0</v>
      </c>
      <c r="H93" s="196">
        <v>0</v>
      </c>
      <c r="I93" s="196">
        <v>0</v>
      </c>
      <c r="J93" s="196">
        <v>0</v>
      </c>
      <c r="K93" s="196">
        <v>0</v>
      </c>
      <c r="L93" s="196">
        <v>0</v>
      </c>
      <c r="M93" s="196">
        <v>0</v>
      </c>
      <c r="N93" s="177">
        <f t="shared" si="35"/>
        <v>0</v>
      </c>
    </row>
    <row r="94" spans="2:14" s="293" customFormat="1" ht="30" customHeight="1" outlineLevel="1" x14ac:dyDescent="0.25">
      <c r="B94" s="836"/>
      <c r="C94" s="837"/>
      <c r="D94" s="836" t="str">
        <f t="shared" si="34"/>
        <v/>
      </c>
      <c r="E94" s="838"/>
      <c r="F94" s="196">
        <v>0</v>
      </c>
      <c r="G94" s="196">
        <v>0</v>
      </c>
      <c r="H94" s="196">
        <v>0</v>
      </c>
      <c r="I94" s="196">
        <v>0</v>
      </c>
      <c r="J94" s="196">
        <v>0</v>
      </c>
      <c r="K94" s="196">
        <v>0</v>
      </c>
      <c r="L94" s="196">
        <v>0</v>
      </c>
      <c r="M94" s="196">
        <v>0</v>
      </c>
      <c r="N94" s="177">
        <f t="shared" si="35"/>
        <v>0</v>
      </c>
    </row>
    <row r="95" spans="2:14" s="293" customFormat="1" ht="30" customHeight="1" outlineLevel="1" x14ac:dyDescent="0.25">
      <c r="B95" s="836"/>
      <c r="C95" s="837"/>
      <c r="D95" s="836" t="str">
        <f t="shared" si="34"/>
        <v/>
      </c>
      <c r="E95" s="838"/>
      <c r="F95" s="196">
        <v>0</v>
      </c>
      <c r="G95" s="196">
        <v>0</v>
      </c>
      <c r="H95" s="196">
        <v>0</v>
      </c>
      <c r="I95" s="196">
        <v>0</v>
      </c>
      <c r="J95" s="196">
        <v>0</v>
      </c>
      <c r="K95" s="196">
        <v>0</v>
      </c>
      <c r="L95" s="196">
        <v>0</v>
      </c>
      <c r="M95" s="196">
        <v>0</v>
      </c>
      <c r="N95" s="177">
        <f t="shared" si="35"/>
        <v>0</v>
      </c>
    </row>
    <row r="96" spans="2:14" s="293" customFormat="1" ht="30" customHeight="1" outlineLevel="1" x14ac:dyDescent="0.25">
      <c r="B96" s="836"/>
      <c r="C96" s="837"/>
      <c r="D96" s="836" t="str">
        <f t="shared" si="34"/>
        <v/>
      </c>
      <c r="E96" s="838"/>
      <c r="F96" s="196">
        <v>0</v>
      </c>
      <c r="G96" s="196">
        <v>0</v>
      </c>
      <c r="H96" s="196">
        <v>0</v>
      </c>
      <c r="I96" s="196">
        <v>0</v>
      </c>
      <c r="J96" s="196">
        <v>0</v>
      </c>
      <c r="K96" s="196">
        <v>0</v>
      </c>
      <c r="L96" s="196">
        <v>0</v>
      </c>
      <c r="M96" s="196">
        <v>0</v>
      </c>
      <c r="N96" s="177">
        <f t="shared" si="35"/>
        <v>0</v>
      </c>
    </row>
    <row r="97" spans="2:14" s="293" customFormat="1" ht="30" customHeight="1" outlineLevel="1" x14ac:dyDescent="0.25">
      <c r="B97" s="836"/>
      <c r="C97" s="837"/>
      <c r="D97" s="836" t="str">
        <f t="shared" si="34"/>
        <v/>
      </c>
      <c r="E97" s="838"/>
      <c r="F97" s="196">
        <v>0</v>
      </c>
      <c r="G97" s="196">
        <v>0</v>
      </c>
      <c r="H97" s="196">
        <v>0</v>
      </c>
      <c r="I97" s="196">
        <v>0</v>
      </c>
      <c r="J97" s="196">
        <v>0</v>
      </c>
      <c r="K97" s="196">
        <v>0</v>
      </c>
      <c r="L97" s="196">
        <v>0</v>
      </c>
      <c r="M97" s="196">
        <v>0</v>
      </c>
      <c r="N97" s="177">
        <f t="shared" si="35"/>
        <v>0</v>
      </c>
    </row>
    <row r="98" spans="2:14" s="293" customFormat="1" ht="30" customHeight="1" outlineLevel="1" x14ac:dyDescent="0.25">
      <c r="B98" s="836"/>
      <c r="C98" s="837"/>
      <c r="D98" s="836" t="str">
        <f t="shared" si="34"/>
        <v/>
      </c>
      <c r="E98" s="838"/>
      <c r="F98" s="196">
        <v>0</v>
      </c>
      <c r="G98" s="196">
        <v>0</v>
      </c>
      <c r="H98" s="196">
        <v>0</v>
      </c>
      <c r="I98" s="196">
        <v>0</v>
      </c>
      <c r="J98" s="196">
        <v>0</v>
      </c>
      <c r="K98" s="196">
        <v>0</v>
      </c>
      <c r="L98" s="196">
        <v>0</v>
      </c>
      <c r="M98" s="196">
        <v>0</v>
      </c>
      <c r="N98" s="177">
        <f t="shared" si="35"/>
        <v>0</v>
      </c>
    </row>
    <row r="99" spans="2:14" s="293" customFormat="1" ht="30" customHeight="1" outlineLevel="1" x14ac:dyDescent="0.25">
      <c r="B99" s="836"/>
      <c r="C99" s="837"/>
      <c r="D99" s="836" t="str">
        <f t="shared" si="34"/>
        <v/>
      </c>
      <c r="E99" s="838"/>
      <c r="F99" s="196">
        <v>0</v>
      </c>
      <c r="G99" s="196">
        <v>0</v>
      </c>
      <c r="H99" s="196">
        <v>0</v>
      </c>
      <c r="I99" s="196">
        <v>0</v>
      </c>
      <c r="J99" s="196">
        <v>0</v>
      </c>
      <c r="K99" s="196">
        <v>0</v>
      </c>
      <c r="L99" s="196">
        <v>0</v>
      </c>
      <c r="M99" s="196">
        <v>0</v>
      </c>
      <c r="N99" s="177">
        <f t="shared" si="35"/>
        <v>0</v>
      </c>
    </row>
    <row r="100" spans="2:14" s="293" customFormat="1" ht="30" customHeight="1" outlineLevel="1" x14ac:dyDescent="0.25">
      <c r="B100" s="836"/>
      <c r="C100" s="837"/>
      <c r="D100" s="836" t="str">
        <f t="shared" si="34"/>
        <v/>
      </c>
      <c r="E100" s="838"/>
      <c r="F100" s="196">
        <v>0</v>
      </c>
      <c r="G100" s="196">
        <v>0</v>
      </c>
      <c r="H100" s="196">
        <v>0</v>
      </c>
      <c r="I100" s="196">
        <v>0</v>
      </c>
      <c r="J100" s="196">
        <v>0</v>
      </c>
      <c r="K100" s="196">
        <v>0</v>
      </c>
      <c r="L100" s="196">
        <v>0</v>
      </c>
      <c r="M100" s="196">
        <v>0</v>
      </c>
      <c r="N100" s="177">
        <f t="shared" si="35"/>
        <v>0</v>
      </c>
    </row>
    <row r="101" spans="2:14" s="293" customFormat="1" ht="30" customHeight="1" outlineLevel="1" x14ac:dyDescent="0.25">
      <c r="B101" s="836"/>
      <c r="C101" s="837"/>
      <c r="D101" s="836" t="str">
        <f t="shared" si="34"/>
        <v/>
      </c>
      <c r="E101" s="838"/>
      <c r="F101" s="196">
        <v>0</v>
      </c>
      <c r="G101" s="196">
        <v>0</v>
      </c>
      <c r="H101" s="196">
        <v>0</v>
      </c>
      <c r="I101" s="196">
        <v>0</v>
      </c>
      <c r="J101" s="196">
        <v>0</v>
      </c>
      <c r="K101" s="196">
        <v>0</v>
      </c>
      <c r="L101" s="196">
        <v>0</v>
      </c>
      <c r="M101" s="196">
        <v>0</v>
      </c>
      <c r="N101" s="177">
        <f t="shared" si="35"/>
        <v>0</v>
      </c>
    </row>
    <row r="102" spans="2:14" s="293" customFormat="1" ht="30" customHeight="1" outlineLevel="1" x14ac:dyDescent="0.25">
      <c r="B102" s="836"/>
      <c r="C102" s="837"/>
      <c r="D102" s="836" t="str">
        <f t="shared" si="34"/>
        <v/>
      </c>
      <c r="E102" s="838"/>
      <c r="F102" s="196">
        <v>0</v>
      </c>
      <c r="G102" s="196">
        <v>0</v>
      </c>
      <c r="H102" s="196">
        <v>0</v>
      </c>
      <c r="I102" s="196">
        <v>0</v>
      </c>
      <c r="J102" s="196">
        <v>0</v>
      </c>
      <c r="K102" s="196">
        <v>0</v>
      </c>
      <c r="L102" s="196">
        <v>0</v>
      </c>
      <c r="M102" s="196">
        <v>0</v>
      </c>
      <c r="N102" s="177">
        <f t="shared" si="35"/>
        <v>0</v>
      </c>
    </row>
    <row r="103" spans="2:14" s="293" customFormat="1" ht="30" customHeight="1" outlineLevel="1" x14ac:dyDescent="0.25">
      <c r="B103" s="836"/>
      <c r="C103" s="837"/>
      <c r="D103" s="836" t="str">
        <f t="shared" si="34"/>
        <v/>
      </c>
      <c r="E103" s="838"/>
      <c r="F103" s="196">
        <v>0</v>
      </c>
      <c r="G103" s="196">
        <v>0</v>
      </c>
      <c r="H103" s="196">
        <v>0</v>
      </c>
      <c r="I103" s="196">
        <v>0</v>
      </c>
      <c r="J103" s="196">
        <v>0</v>
      </c>
      <c r="K103" s="196">
        <v>0</v>
      </c>
      <c r="L103" s="196">
        <v>0</v>
      </c>
      <c r="M103" s="196">
        <v>0</v>
      </c>
      <c r="N103" s="177">
        <f t="shared" si="35"/>
        <v>0</v>
      </c>
    </row>
    <row r="104" spans="2:14" s="293" customFormat="1" ht="30" customHeight="1" outlineLevel="1" x14ac:dyDescent="0.25">
      <c r="B104" s="836"/>
      <c r="C104" s="837"/>
      <c r="D104" s="836" t="str">
        <f t="shared" si="34"/>
        <v/>
      </c>
      <c r="E104" s="838"/>
      <c r="F104" s="196">
        <v>0</v>
      </c>
      <c r="G104" s="196">
        <v>0</v>
      </c>
      <c r="H104" s="196">
        <v>0</v>
      </c>
      <c r="I104" s="196">
        <v>0</v>
      </c>
      <c r="J104" s="196">
        <v>0</v>
      </c>
      <c r="K104" s="196">
        <v>0</v>
      </c>
      <c r="L104" s="196">
        <v>0</v>
      </c>
      <c r="M104" s="196">
        <v>0</v>
      </c>
      <c r="N104" s="177">
        <f t="shared" si="35"/>
        <v>0</v>
      </c>
    </row>
    <row r="105" spans="2:14" s="293" customFormat="1" ht="30" customHeight="1" outlineLevel="1" x14ac:dyDescent="0.25">
      <c r="B105" s="836"/>
      <c r="C105" s="837"/>
      <c r="D105" s="836" t="str">
        <f t="shared" si="34"/>
        <v/>
      </c>
      <c r="E105" s="838"/>
      <c r="F105" s="196">
        <v>0</v>
      </c>
      <c r="G105" s="196">
        <v>0</v>
      </c>
      <c r="H105" s="196">
        <v>0</v>
      </c>
      <c r="I105" s="196">
        <v>0</v>
      </c>
      <c r="J105" s="196">
        <v>0</v>
      </c>
      <c r="K105" s="196">
        <v>0</v>
      </c>
      <c r="L105" s="196">
        <v>0</v>
      </c>
      <c r="M105" s="196">
        <v>0</v>
      </c>
      <c r="N105" s="177">
        <f t="shared" si="35"/>
        <v>0</v>
      </c>
    </row>
    <row r="106" spans="2:14" s="293" customFormat="1" ht="30" customHeight="1" outlineLevel="1" x14ac:dyDescent="0.25">
      <c r="B106" s="836"/>
      <c r="C106" s="837"/>
      <c r="D106" s="836" t="str">
        <f t="shared" si="34"/>
        <v/>
      </c>
      <c r="E106" s="838"/>
      <c r="F106" s="196">
        <v>0</v>
      </c>
      <c r="G106" s="196">
        <v>0</v>
      </c>
      <c r="H106" s="196">
        <v>0</v>
      </c>
      <c r="I106" s="196">
        <v>0</v>
      </c>
      <c r="J106" s="196">
        <v>0</v>
      </c>
      <c r="K106" s="196">
        <v>0</v>
      </c>
      <c r="L106" s="196">
        <v>0</v>
      </c>
      <c r="M106" s="196">
        <v>0</v>
      </c>
      <c r="N106" s="177">
        <f t="shared" si="35"/>
        <v>0</v>
      </c>
    </row>
    <row r="107" spans="2:14" s="293" customFormat="1" ht="30" customHeight="1" outlineLevel="1" x14ac:dyDescent="0.25">
      <c r="B107" s="836"/>
      <c r="C107" s="837"/>
      <c r="D107" s="836" t="str">
        <f t="shared" si="34"/>
        <v/>
      </c>
      <c r="E107" s="838"/>
      <c r="F107" s="196">
        <v>0</v>
      </c>
      <c r="G107" s="196">
        <v>0</v>
      </c>
      <c r="H107" s="196">
        <v>0</v>
      </c>
      <c r="I107" s="196">
        <v>0</v>
      </c>
      <c r="J107" s="196">
        <v>0</v>
      </c>
      <c r="K107" s="196">
        <v>0</v>
      </c>
      <c r="L107" s="196">
        <v>0</v>
      </c>
      <c r="M107" s="196">
        <v>0</v>
      </c>
      <c r="N107" s="177">
        <f t="shared" si="35"/>
        <v>0</v>
      </c>
    </row>
    <row r="108" spans="2:14" s="293" customFormat="1" ht="30" customHeight="1" outlineLevel="1" thickBot="1" x14ac:dyDescent="0.3">
      <c r="B108" s="836"/>
      <c r="C108" s="837"/>
      <c r="D108" s="836" t="str">
        <f t="shared" si="34"/>
        <v/>
      </c>
      <c r="E108" s="838"/>
      <c r="F108" s="196">
        <v>0</v>
      </c>
      <c r="G108" s="196">
        <v>0</v>
      </c>
      <c r="H108" s="196">
        <v>0</v>
      </c>
      <c r="I108" s="196">
        <v>0</v>
      </c>
      <c r="J108" s="196">
        <v>0</v>
      </c>
      <c r="K108" s="196">
        <v>0</v>
      </c>
      <c r="L108" s="196">
        <v>0</v>
      </c>
      <c r="M108" s="196">
        <v>0</v>
      </c>
      <c r="N108" s="177">
        <f t="shared" si="35"/>
        <v>0</v>
      </c>
    </row>
    <row r="109" spans="2:14" s="297" customFormat="1" ht="18" customHeight="1" thickBot="1" x14ac:dyDescent="0.3">
      <c r="B109" s="294" t="s">
        <v>90</v>
      </c>
      <c r="C109" s="295"/>
      <c r="D109" s="295"/>
      <c r="E109" s="296"/>
      <c r="F109" s="190">
        <f>SUM(F82:F108)</f>
        <v>0</v>
      </c>
      <c r="G109" s="190">
        <f t="shared" ref="G109:N109" si="36">SUM(G82:G108)</f>
        <v>0</v>
      </c>
      <c r="H109" s="190">
        <f t="shared" si="36"/>
        <v>0</v>
      </c>
      <c r="I109" s="190">
        <f t="shared" si="36"/>
        <v>0</v>
      </c>
      <c r="J109" s="190">
        <f t="shared" si="36"/>
        <v>0</v>
      </c>
      <c r="K109" s="190">
        <f t="shared" si="36"/>
        <v>0</v>
      </c>
      <c r="L109" s="190">
        <f t="shared" ref="L109:M109" si="37">SUM(L82:L108)</f>
        <v>0</v>
      </c>
      <c r="M109" s="190">
        <f t="shared" si="37"/>
        <v>0</v>
      </c>
      <c r="N109" s="190">
        <f t="shared" si="36"/>
        <v>0</v>
      </c>
    </row>
  </sheetData>
  <sheetProtection algorithmName="SHA-512" hashValue="r6vcPnPFePNnsgLQHPsSoXkMoMIDKFbOIl0eei4pEwsYYJk3+Q7/LIeA4uT0Bpjg9wP4Sm87GqC+AAFOaq810w==" saltValue="QofovnTvlzwOELqDgPz10g==" spinCount="100000" sheet="1" insertRows="0" deleteRows="0"/>
  <mergeCells count="2">
    <mergeCell ref="B7:F7"/>
    <mergeCell ref="B8:F8"/>
  </mergeCells>
  <conditionalFormatting sqref="N71:N77">
    <cfRule type="cellIs" dxfId="8" priority="48" stopIfTrue="1" operator="equal">
      <formula>0</formula>
    </cfRule>
  </conditionalFormatting>
  <conditionalFormatting sqref="N28:N37">
    <cfRule type="cellIs" dxfId="7" priority="46" stopIfTrue="1" operator="equal">
      <formula>0</formula>
    </cfRule>
  </conditionalFormatting>
  <conditionalFormatting sqref="N43:N52">
    <cfRule type="cellIs" dxfId="6" priority="39" stopIfTrue="1" operator="equal">
      <formula>0</formula>
    </cfRule>
  </conditionalFormatting>
  <conditionalFormatting sqref="N57:N66">
    <cfRule type="cellIs" dxfId="5" priority="31" stopIfTrue="1" operator="equal">
      <formula>0</formula>
    </cfRule>
  </conditionalFormatting>
  <conditionalFormatting sqref="N81">
    <cfRule type="cellIs" dxfId="4" priority="23" stopIfTrue="1" operator="equal">
      <formula>0</formula>
    </cfRule>
  </conditionalFormatting>
  <conditionalFormatting sqref="F67:K67 F53:K53 F38:K38 N38 N53 N67">
    <cfRule type="cellIs" dxfId="3" priority="15" stopIfTrue="1" operator="equal">
      <formula>0</formula>
    </cfRule>
  </conditionalFormatting>
  <conditionalFormatting sqref="N82:N108">
    <cfRule type="cellIs" dxfId="2" priority="9" stopIfTrue="1" operator="equal">
      <formula>0</formula>
    </cfRule>
  </conditionalFormatting>
  <conditionalFormatting sqref="L67 L53 L38">
    <cfRule type="cellIs" dxfId="1" priority="3" stopIfTrue="1" operator="equal">
      <formula>0</formula>
    </cfRule>
  </conditionalFormatting>
  <conditionalFormatting sqref="M67 M53 M38">
    <cfRule type="cellIs" dxfId="0" priority="2" stopIfTrue="1" operator="equal">
      <formula>0</formula>
    </cfRule>
  </conditionalFormatting>
  <dataValidations xWindow="1111" yWindow="375" count="8">
    <dataValidation type="date" allowBlank="1" showInputMessage="1" showErrorMessage="1" errorTitle="Invalid Purchase Date" error="Dates must be within the project period.  Note that dates beyond 31/12/2017 are invalid." promptTitle="Purchase Date" prompt="Enter the expected date for purchasing equipment.  This determines the Project Year the cost is entered into." sqref="IY28:IY37 SU28:SU37 ACQ28:ACQ37 AMM28:AMM37 AWI28:AWI37 BGE28:BGE37 BQA28:BQA37 BZW28:BZW37 CJS28:CJS37 CTO28:CTO37 DDK28:DDK37 DNG28:DNG37 DXC28:DXC37 EGY28:EGY37 EQU28:EQU37 FAQ28:FAQ37 FKM28:FKM37 FUI28:FUI37 GEE28:GEE37 GOA28:GOA37 GXW28:GXW37 HHS28:HHS37 HRO28:HRO37 IBK28:IBK37 ILG28:ILG37 IVC28:IVC37 JEY28:JEY37 JOU28:JOU37 JYQ28:JYQ37 KIM28:KIM37 KSI28:KSI37 LCE28:LCE37 LMA28:LMA37 LVW28:LVW37 MFS28:MFS37 MPO28:MPO37 MZK28:MZK37 NJG28:NJG37 NTC28:NTC37 OCY28:OCY37 OMU28:OMU37 OWQ28:OWQ37 PGM28:PGM37 PQI28:PQI37 QAE28:QAE37 QKA28:QKA37 QTW28:QTW37 RDS28:RDS37 RNO28:RNO37 RXK28:RXK37 SHG28:SHG37 SRC28:SRC37 TAY28:TAY37 TKU28:TKU37 TUQ28:TUQ37 UEM28:UEM37 UOI28:UOI37 UYE28:UYE37 VIA28:VIA37 VRW28:VRW37 WBS28:WBS37 WLO28:WLO37 WVK28:WVK37 IY65605:IY65614 SU65605:SU65614 ACQ65605:ACQ65614 AMM65605:AMM65614 AWI65605:AWI65614 BGE65605:BGE65614 BQA65605:BQA65614 BZW65605:BZW65614 CJS65605:CJS65614 CTO65605:CTO65614 DDK65605:DDK65614 DNG65605:DNG65614 DXC65605:DXC65614 EGY65605:EGY65614 EQU65605:EQU65614 FAQ65605:FAQ65614 FKM65605:FKM65614 FUI65605:FUI65614 GEE65605:GEE65614 GOA65605:GOA65614 GXW65605:GXW65614 HHS65605:HHS65614 HRO65605:HRO65614 IBK65605:IBK65614 ILG65605:ILG65614 IVC65605:IVC65614 JEY65605:JEY65614 JOU65605:JOU65614 JYQ65605:JYQ65614 KIM65605:KIM65614 KSI65605:KSI65614 LCE65605:LCE65614 LMA65605:LMA65614 LVW65605:LVW65614 MFS65605:MFS65614 MPO65605:MPO65614 MZK65605:MZK65614 NJG65605:NJG65614 NTC65605:NTC65614 OCY65605:OCY65614 OMU65605:OMU65614 OWQ65605:OWQ65614 PGM65605:PGM65614 PQI65605:PQI65614 QAE65605:QAE65614 QKA65605:QKA65614 QTW65605:QTW65614 RDS65605:RDS65614 RNO65605:RNO65614 RXK65605:RXK65614 SHG65605:SHG65614 SRC65605:SRC65614 TAY65605:TAY65614 TKU65605:TKU65614 TUQ65605:TUQ65614 UEM65605:UEM65614 UOI65605:UOI65614 UYE65605:UYE65614 VIA65605:VIA65614 VRW65605:VRW65614 WBS65605:WBS65614 WLO65605:WLO65614 WVK65605:WVK65614 IY131141:IY131150 SU131141:SU131150 ACQ131141:ACQ131150 AMM131141:AMM131150 AWI131141:AWI131150 BGE131141:BGE131150 BQA131141:BQA131150 BZW131141:BZW131150 CJS131141:CJS131150 CTO131141:CTO131150 DDK131141:DDK131150 DNG131141:DNG131150 DXC131141:DXC131150 EGY131141:EGY131150 EQU131141:EQU131150 FAQ131141:FAQ131150 FKM131141:FKM131150 FUI131141:FUI131150 GEE131141:GEE131150 GOA131141:GOA131150 GXW131141:GXW131150 HHS131141:HHS131150 HRO131141:HRO131150 IBK131141:IBK131150 ILG131141:ILG131150 IVC131141:IVC131150 JEY131141:JEY131150 JOU131141:JOU131150 JYQ131141:JYQ131150 KIM131141:KIM131150 KSI131141:KSI131150 LCE131141:LCE131150 LMA131141:LMA131150 LVW131141:LVW131150 MFS131141:MFS131150 MPO131141:MPO131150 MZK131141:MZK131150 NJG131141:NJG131150 NTC131141:NTC131150 OCY131141:OCY131150 OMU131141:OMU131150 OWQ131141:OWQ131150 PGM131141:PGM131150 PQI131141:PQI131150 QAE131141:QAE131150 QKA131141:QKA131150 QTW131141:QTW131150 RDS131141:RDS131150 RNO131141:RNO131150 RXK131141:RXK131150 SHG131141:SHG131150 SRC131141:SRC131150 TAY131141:TAY131150 TKU131141:TKU131150 TUQ131141:TUQ131150 UEM131141:UEM131150 UOI131141:UOI131150 UYE131141:UYE131150 VIA131141:VIA131150 VRW131141:VRW131150 WBS131141:WBS131150 WLO131141:WLO131150 WVK131141:WVK131150 IY196677:IY196686 SU196677:SU196686 ACQ196677:ACQ196686 AMM196677:AMM196686 AWI196677:AWI196686 BGE196677:BGE196686 BQA196677:BQA196686 BZW196677:BZW196686 CJS196677:CJS196686 CTO196677:CTO196686 DDK196677:DDK196686 DNG196677:DNG196686 DXC196677:DXC196686 EGY196677:EGY196686 EQU196677:EQU196686 FAQ196677:FAQ196686 FKM196677:FKM196686 FUI196677:FUI196686 GEE196677:GEE196686 GOA196677:GOA196686 GXW196677:GXW196686 HHS196677:HHS196686 HRO196677:HRO196686 IBK196677:IBK196686 ILG196677:ILG196686 IVC196677:IVC196686 JEY196677:JEY196686 JOU196677:JOU196686 JYQ196677:JYQ196686 KIM196677:KIM196686 KSI196677:KSI196686 LCE196677:LCE196686 LMA196677:LMA196686 LVW196677:LVW196686 MFS196677:MFS196686 MPO196677:MPO196686 MZK196677:MZK196686 NJG196677:NJG196686 NTC196677:NTC196686 OCY196677:OCY196686 OMU196677:OMU196686 OWQ196677:OWQ196686 PGM196677:PGM196686 PQI196677:PQI196686 QAE196677:QAE196686 QKA196677:QKA196686 QTW196677:QTW196686 RDS196677:RDS196686 RNO196677:RNO196686 RXK196677:RXK196686 SHG196677:SHG196686 SRC196677:SRC196686 TAY196677:TAY196686 TKU196677:TKU196686 TUQ196677:TUQ196686 UEM196677:UEM196686 UOI196677:UOI196686 UYE196677:UYE196686 VIA196677:VIA196686 VRW196677:VRW196686 WBS196677:WBS196686 WLO196677:WLO196686 WVK196677:WVK196686 IY262213:IY262222 SU262213:SU262222 ACQ262213:ACQ262222 AMM262213:AMM262222 AWI262213:AWI262222 BGE262213:BGE262222 BQA262213:BQA262222 BZW262213:BZW262222 CJS262213:CJS262222 CTO262213:CTO262222 DDK262213:DDK262222 DNG262213:DNG262222 DXC262213:DXC262222 EGY262213:EGY262222 EQU262213:EQU262222 FAQ262213:FAQ262222 FKM262213:FKM262222 FUI262213:FUI262222 GEE262213:GEE262222 GOA262213:GOA262222 GXW262213:GXW262222 HHS262213:HHS262222 HRO262213:HRO262222 IBK262213:IBK262222 ILG262213:ILG262222 IVC262213:IVC262222 JEY262213:JEY262222 JOU262213:JOU262222 JYQ262213:JYQ262222 KIM262213:KIM262222 KSI262213:KSI262222 LCE262213:LCE262222 LMA262213:LMA262222 LVW262213:LVW262222 MFS262213:MFS262222 MPO262213:MPO262222 MZK262213:MZK262222 NJG262213:NJG262222 NTC262213:NTC262222 OCY262213:OCY262222 OMU262213:OMU262222 OWQ262213:OWQ262222 PGM262213:PGM262222 PQI262213:PQI262222 QAE262213:QAE262222 QKA262213:QKA262222 QTW262213:QTW262222 RDS262213:RDS262222 RNO262213:RNO262222 RXK262213:RXK262222 SHG262213:SHG262222 SRC262213:SRC262222 TAY262213:TAY262222 TKU262213:TKU262222 TUQ262213:TUQ262222 UEM262213:UEM262222 UOI262213:UOI262222 UYE262213:UYE262222 VIA262213:VIA262222 VRW262213:VRW262222 WBS262213:WBS262222 WLO262213:WLO262222 WVK262213:WVK262222 IY327749:IY327758 SU327749:SU327758 ACQ327749:ACQ327758 AMM327749:AMM327758 AWI327749:AWI327758 BGE327749:BGE327758 BQA327749:BQA327758 BZW327749:BZW327758 CJS327749:CJS327758 CTO327749:CTO327758 DDK327749:DDK327758 DNG327749:DNG327758 DXC327749:DXC327758 EGY327749:EGY327758 EQU327749:EQU327758 FAQ327749:FAQ327758 FKM327749:FKM327758 FUI327749:FUI327758 GEE327749:GEE327758 GOA327749:GOA327758 GXW327749:GXW327758 HHS327749:HHS327758 HRO327749:HRO327758 IBK327749:IBK327758 ILG327749:ILG327758 IVC327749:IVC327758 JEY327749:JEY327758 JOU327749:JOU327758 JYQ327749:JYQ327758 KIM327749:KIM327758 KSI327749:KSI327758 LCE327749:LCE327758 LMA327749:LMA327758 LVW327749:LVW327758 MFS327749:MFS327758 MPO327749:MPO327758 MZK327749:MZK327758 NJG327749:NJG327758 NTC327749:NTC327758 OCY327749:OCY327758 OMU327749:OMU327758 OWQ327749:OWQ327758 PGM327749:PGM327758 PQI327749:PQI327758 QAE327749:QAE327758 QKA327749:QKA327758 QTW327749:QTW327758 RDS327749:RDS327758 RNO327749:RNO327758 RXK327749:RXK327758 SHG327749:SHG327758 SRC327749:SRC327758 TAY327749:TAY327758 TKU327749:TKU327758 TUQ327749:TUQ327758 UEM327749:UEM327758 UOI327749:UOI327758 UYE327749:UYE327758 VIA327749:VIA327758 VRW327749:VRW327758 WBS327749:WBS327758 WLO327749:WLO327758 WVK327749:WVK327758 IY393285:IY393294 SU393285:SU393294 ACQ393285:ACQ393294 AMM393285:AMM393294 AWI393285:AWI393294 BGE393285:BGE393294 BQA393285:BQA393294 BZW393285:BZW393294 CJS393285:CJS393294 CTO393285:CTO393294 DDK393285:DDK393294 DNG393285:DNG393294 DXC393285:DXC393294 EGY393285:EGY393294 EQU393285:EQU393294 FAQ393285:FAQ393294 FKM393285:FKM393294 FUI393285:FUI393294 GEE393285:GEE393294 GOA393285:GOA393294 GXW393285:GXW393294 HHS393285:HHS393294 HRO393285:HRO393294 IBK393285:IBK393294 ILG393285:ILG393294 IVC393285:IVC393294 JEY393285:JEY393294 JOU393285:JOU393294 JYQ393285:JYQ393294 KIM393285:KIM393294 KSI393285:KSI393294 LCE393285:LCE393294 LMA393285:LMA393294 LVW393285:LVW393294 MFS393285:MFS393294 MPO393285:MPO393294 MZK393285:MZK393294 NJG393285:NJG393294 NTC393285:NTC393294 OCY393285:OCY393294 OMU393285:OMU393294 OWQ393285:OWQ393294 PGM393285:PGM393294 PQI393285:PQI393294 QAE393285:QAE393294 QKA393285:QKA393294 QTW393285:QTW393294 RDS393285:RDS393294 RNO393285:RNO393294 RXK393285:RXK393294 SHG393285:SHG393294 SRC393285:SRC393294 TAY393285:TAY393294 TKU393285:TKU393294 TUQ393285:TUQ393294 UEM393285:UEM393294 UOI393285:UOI393294 UYE393285:UYE393294 VIA393285:VIA393294 VRW393285:VRW393294 WBS393285:WBS393294 WLO393285:WLO393294 WVK393285:WVK393294 IY458821:IY458830 SU458821:SU458830 ACQ458821:ACQ458830 AMM458821:AMM458830 AWI458821:AWI458830 BGE458821:BGE458830 BQA458821:BQA458830 BZW458821:BZW458830 CJS458821:CJS458830 CTO458821:CTO458830 DDK458821:DDK458830 DNG458821:DNG458830 DXC458821:DXC458830 EGY458821:EGY458830 EQU458821:EQU458830 FAQ458821:FAQ458830 FKM458821:FKM458830 FUI458821:FUI458830 GEE458821:GEE458830 GOA458821:GOA458830 GXW458821:GXW458830 HHS458821:HHS458830 HRO458821:HRO458830 IBK458821:IBK458830 ILG458821:ILG458830 IVC458821:IVC458830 JEY458821:JEY458830 JOU458821:JOU458830 JYQ458821:JYQ458830 KIM458821:KIM458830 KSI458821:KSI458830 LCE458821:LCE458830 LMA458821:LMA458830 LVW458821:LVW458830 MFS458821:MFS458830 MPO458821:MPO458830 MZK458821:MZK458830 NJG458821:NJG458830 NTC458821:NTC458830 OCY458821:OCY458830 OMU458821:OMU458830 OWQ458821:OWQ458830 PGM458821:PGM458830 PQI458821:PQI458830 QAE458821:QAE458830 QKA458821:QKA458830 QTW458821:QTW458830 RDS458821:RDS458830 RNO458821:RNO458830 RXK458821:RXK458830 SHG458821:SHG458830 SRC458821:SRC458830 TAY458821:TAY458830 TKU458821:TKU458830 TUQ458821:TUQ458830 UEM458821:UEM458830 UOI458821:UOI458830 UYE458821:UYE458830 VIA458821:VIA458830 VRW458821:VRW458830 WBS458821:WBS458830 WLO458821:WLO458830 WVK458821:WVK458830 IY524357:IY524366 SU524357:SU524366 ACQ524357:ACQ524366 AMM524357:AMM524366 AWI524357:AWI524366 BGE524357:BGE524366 BQA524357:BQA524366 BZW524357:BZW524366 CJS524357:CJS524366 CTO524357:CTO524366 DDK524357:DDK524366 DNG524357:DNG524366 DXC524357:DXC524366 EGY524357:EGY524366 EQU524357:EQU524366 FAQ524357:FAQ524366 FKM524357:FKM524366 FUI524357:FUI524366 GEE524357:GEE524366 GOA524357:GOA524366 GXW524357:GXW524366 HHS524357:HHS524366 HRO524357:HRO524366 IBK524357:IBK524366 ILG524357:ILG524366 IVC524357:IVC524366 JEY524357:JEY524366 JOU524357:JOU524366 JYQ524357:JYQ524366 KIM524357:KIM524366 KSI524357:KSI524366 LCE524357:LCE524366 LMA524357:LMA524366 LVW524357:LVW524366 MFS524357:MFS524366 MPO524357:MPO524366 MZK524357:MZK524366 NJG524357:NJG524366 NTC524357:NTC524366 OCY524357:OCY524366 OMU524357:OMU524366 OWQ524357:OWQ524366 PGM524357:PGM524366 PQI524357:PQI524366 QAE524357:QAE524366 QKA524357:QKA524366 QTW524357:QTW524366 RDS524357:RDS524366 RNO524357:RNO524366 RXK524357:RXK524366 SHG524357:SHG524366 SRC524357:SRC524366 TAY524357:TAY524366 TKU524357:TKU524366 TUQ524357:TUQ524366 UEM524357:UEM524366 UOI524357:UOI524366 UYE524357:UYE524366 VIA524357:VIA524366 VRW524357:VRW524366 WBS524357:WBS524366 WLO524357:WLO524366 WVK524357:WVK524366 IY589893:IY589902 SU589893:SU589902 ACQ589893:ACQ589902 AMM589893:AMM589902 AWI589893:AWI589902 BGE589893:BGE589902 BQA589893:BQA589902 BZW589893:BZW589902 CJS589893:CJS589902 CTO589893:CTO589902 DDK589893:DDK589902 DNG589893:DNG589902 DXC589893:DXC589902 EGY589893:EGY589902 EQU589893:EQU589902 FAQ589893:FAQ589902 FKM589893:FKM589902 FUI589893:FUI589902 GEE589893:GEE589902 GOA589893:GOA589902 GXW589893:GXW589902 HHS589893:HHS589902 HRO589893:HRO589902 IBK589893:IBK589902 ILG589893:ILG589902 IVC589893:IVC589902 JEY589893:JEY589902 JOU589893:JOU589902 JYQ589893:JYQ589902 KIM589893:KIM589902 KSI589893:KSI589902 LCE589893:LCE589902 LMA589893:LMA589902 LVW589893:LVW589902 MFS589893:MFS589902 MPO589893:MPO589902 MZK589893:MZK589902 NJG589893:NJG589902 NTC589893:NTC589902 OCY589893:OCY589902 OMU589893:OMU589902 OWQ589893:OWQ589902 PGM589893:PGM589902 PQI589893:PQI589902 QAE589893:QAE589902 QKA589893:QKA589902 QTW589893:QTW589902 RDS589893:RDS589902 RNO589893:RNO589902 RXK589893:RXK589902 SHG589893:SHG589902 SRC589893:SRC589902 TAY589893:TAY589902 TKU589893:TKU589902 TUQ589893:TUQ589902 UEM589893:UEM589902 UOI589893:UOI589902 UYE589893:UYE589902 VIA589893:VIA589902 VRW589893:VRW589902 WBS589893:WBS589902 WLO589893:WLO589902 WVK589893:WVK589902 IY655429:IY655438 SU655429:SU655438 ACQ655429:ACQ655438 AMM655429:AMM655438 AWI655429:AWI655438 BGE655429:BGE655438 BQA655429:BQA655438 BZW655429:BZW655438 CJS655429:CJS655438 CTO655429:CTO655438 DDK655429:DDK655438 DNG655429:DNG655438 DXC655429:DXC655438 EGY655429:EGY655438 EQU655429:EQU655438 FAQ655429:FAQ655438 FKM655429:FKM655438 FUI655429:FUI655438 GEE655429:GEE655438 GOA655429:GOA655438 GXW655429:GXW655438 HHS655429:HHS655438 HRO655429:HRO655438 IBK655429:IBK655438 ILG655429:ILG655438 IVC655429:IVC655438 JEY655429:JEY655438 JOU655429:JOU655438 JYQ655429:JYQ655438 KIM655429:KIM655438 KSI655429:KSI655438 LCE655429:LCE655438 LMA655429:LMA655438 LVW655429:LVW655438 MFS655429:MFS655438 MPO655429:MPO655438 MZK655429:MZK655438 NJG655429:NJG655438 NTC655429:NTC655438 OCY655429:OCY655438 OMU655429:OMU655438 OWQ655429:OWQ655438 PGM655429:PGM655438 PQI655429:PQI655438 QAE655429:QAE655438 QKA655429:QKA655438 QTW655429:QTW655438 RDS655429:RDS655438 RNO655429:RNO655438 RXK655429:RXK655438 SHG655429:SHG655438 SRC655429:SRC655438 TAY655429:TAY655438 TKU655429:TKU655438 TUQ655429:TUQ655438 UEM655429:UEM655438 UOI655429:UOI655438 UYE655429:UYE655438 VIA655429:VIA655438 VRW655429:VRW655438 WBS655429:WBS655438 WLO655429:WLO655438 WVK655429:WVK655438 IY720965:IY720974 SU720965:SU720974 ACQ720965:ACQ720974 AMM720965:AMM720974 AWI720965:AWI720974 BGE720965:BGE720974 BQA720965:BQA720974 BZW720965:BZW720974 CJS720965:CJS720974 CTO720965:CTO720974 DDK720965:DDK720974 DNG720965:DNG720974 DXC720965:DXC720974 EGY720965:EGY720974 EQU720965:EQU720974 FAQ720965:FAQ720974 FKM720965:FKM720974 FUI720965:FUI720974 GEE720965:GEE720974 GOA720965:GOA720974 GXW720965:GXW720974 HHS720965:HHS720974 HRO720965:HRO720974 IBK720965:IBK720974 ILG720965:ILG720974 IVC720965:IVC720974 JEY720965:JEY720974 JOU720965:JOU720974 JYQ720965:JYQ720974 KIM720965:KIM720974 KSI720965:KSI720974 LCE720965:LCE720974 LMA720965:LMA720974 LVW720965:LVW720974 MFS720965:MFS720974 MPO720965:MPO720974 MZK720965:MZK720974 NJG720965:NJG720974 NTC720965:NTC720974 OCY720965:OCY720974 OMU720965:OMU720974 OWQ720965:OWQ720974 PGM720965:PGM720974 PQI720965:PQI720974 QAE720965:QAE720974 QKA720965:QKA720974 QTW720965:QTW720974 RDS720965:RDS720974 RNO720965:RNO720974 RXK720965:RXK720974 SHG720965:SHG720974 SRC720965:SRC720974 TAY720965:TAY720974 TKU720965:TKU720974 TUQ720965:TUQ720974 UEM720965:UEM720974 UOI720965:UOI720974 UYE720965:UYE720974 VIA720965:VIA720974 VRW720965:VRW720974 WBS720965:WBS720974 WLO720965:WLO720974 WVK720965:WVK720974 IY786501:IY786510 SU786501:SU786510 ACQ786501:ACQ786510 AMM786501:AMM786510 AWI786501:AWI786510 BGE786501:BGE786510 BQA786501:BQA786510 BZW786501:BZW786510 CJS786501:CJS786510 CTO786501:CTO786510 DDK786501:DDK786510 DNG786501:DNG786510 DXC786501:DXC786510 EGY786501:EGY786510 EQU786501:EQU786510 FAQ786501:FAQ786510 FKM786501:FKM786510 FUI786501:FUI786510 GEE786501:GEE786510 GOA786501:GOA786510 GXW786501:GXW786510 HHS786501:HHS786510 HRO786501:HRO786510 IBK786501:IBK786510 ILG786501:ILG786510 IVC786501:IVC786510 JEY786501:JEY786510 JOU786501:JOU786510 JYQ786501:JYQ786510 KIM786501:KIM786510 KSI786501:KSI786510 LCE786501:LCE786510 LMA786501:LMA786510 LVW786501:LVW786510 MFS786501:MFS786510 MPO786501:MPO786510 MZK786501:MZK786510 NJG786501:NJG786510 NTC786501:NTC786510 OCY786501:OCY786510 OMU786501:OMU786510 OWQ786501:OWQ786510 PGM786501:PGM786510 PQI786501:PQI786510 QAE786501:QAE786510 QKA786501:QKA786510 QTW786501:QTW786510 RDS786501:RDS786510 RNO786501:RNO786510 RXK786501:RXK786510 SHG786501:SHG786510 SRC786501:SRC786510 TAY786501:TAY786510 TKU786501:TKU786510 TUQ786501:TUQ786510 UEM786501:UEM786510 UOI786501:UOI786510 UYE786501:UYE786510 VIA786501:VIA786510 VRW786501:VRW786510 WBS786501:WBS786510 WLO786501:WLO786510 WVK786501:WVK786510 IY852037:IY852046 SU852037:SU852046 ACQ852037:ACQ852046 AMM852037:AMM852046 AWI852037:AWI852046 BGE852037:BGE852046 BQA852037:BQA852046 BZW852037:BZW852046 CJS852037:CJS852046 CTO852037:CTO852046 DDK852037:DDK852046 DNG852037:DNG852046 DXC852037:DXC852046 EGY852037:EGY852046 EQU852037:EQU852046 FAQ852037:FAQ852046 FKM852037:FKM852046 FUI852037:FUI852046 GEE852037:GEE852046 GOA852037:GOA852046 GXW852037:GXW852046 HHS852037:HHS852046 HRO852037:HRO852046 IBK852037:IBK852046 ILG852037:ILG852046 IVC852037:IVC852046 JEY852037:JEY852046 JOU852037:JOU852046 JYQ852037:JYQ852046 KIM852037:KIM852046 KSI852037:KSI852046 LCE852037:LCE852046 LMA852037:LMA852046 LVW852037:LVW852046 MFS852037:MFS852046 MPO852037:MPO852046 MZK852037:MZK852046 NJG852037:NJG852046 NTC852037:NTC852046 OCY852037:OCY852046 OMU852037:OMU852046 OWQ852037:OWQ852046 PGM852037:PGM852046 PQI852037:PQI852046 QAE852037:QAE852046 QKA852037:QKA852046 QTW852037:QTW852046 RDS852037:RDS852046 RNO852037:RNO852046 RXK852037:RXK852046 SHG852037:SHG852046 SRC852037:SRC852046 TAY852037:TAY852046 TKU852037:TKU852046 TUQ852037:TUQ852046 UEM852037:UEM852046 UOI852037:UOI852046 UYE852037:UYE852046 VIA852037:VIA852046 VRW852037:VRW852046 WBS852037:WBS852046 WLO852037:WLO852046 WVK852037:WVK852046 IY917573:IY917582 SU917573:SU917582 ACQ917573:ACQ917582 AMM917573:AMM917582 AWI917573:AWI917582 BGE917573:BGE917582 BQA917573:BQA917582 BZW917573:BZW917582 CJS917573:CJS917582 CTO917573:CTO917582 DDK917573:DDK917582 DNG917573:DNG917582 DXC917573:DXC917582 EGY917573:EGY917582 EQU917573:EQU917582 FAQ917573:FAQ917582 FKM917573:FKM917582 FUI917573:FUI917582 GEE917573:GEE917582 GOA917573:GOA917582 GXW917573:GXW917582 HHS917573:HHS917582 HRO917573:HRO917582 IBK917573:IBK917582 ILG917573:ILG917582 IVC917573:IVC917582 JEY917573:JEY917582 JOU917573:JOU917582 JYQ917573:JYQ917582 KIM917573:KIM917582 KSI917573:KSI917582 LCE917573:LCE917582 LMA917573:LMA917582 LVW917573:LVW917582 MFS917573:MFS917582 MPO917573:MPO917582 MZK917573:MZK917582 NJG917573:NJG917582 NTC917573:NTC917582 OCY917573:OCY917582 OMU917573:OMU917582 OWQ917573:OWQ917582 PGM917573:PGM917582 PQI917573:PQI917582 QAE917573:QAE917582 QKA917573:QKA917582 QTW917573:QTW917582 RDS917573:RDS917582 RNO917573:RNO917582 RXK917573:RXK917582 SHG917573:SHG917582 SRC917573:SRC917582 TAY917573:TAY917582 TKU917573:TKU917582 TUQ917573:TUQ917582 UEM917573:UEM917582 UOI917573:UOI917582 UYE917573:UYE917582 VIA917573:VIA917582 VRW917573:VRW917582 WBS917573:WBS917582 WLO917573:WLO917582 WVK917573:WVK917582 IY983109:IY983118 SU983109:SU983118 ACQ983109:ACQ983118 AMM983109:AMM983118 AWI983109:AWI983118 BGE983109:BGE983118 BQA983109:BQA983118 BZW983109:BZW983118 CJS983109:CJS983118 CTO983109:CTO983118 DDK983109:DDK983118 DNG983109:DNG983118 DXC983109:DXC983118 EGY983109:EGY983118 EQU983109:EQU983118 FAQ983109:FAQ983118 FKM983109:FKM983118 FUI983109:FUI983118 GEE983109:GEE983118 GOA983109:GOA983118 GXW983109:GXW983118 HHS983109:HHS983118 HRO983109:HRO983118 IBK983109:IBK983118 ILG983109:ILG983118 IVC983109:IVC983118 JEY983109:JEY983118 JOU983109:JOU983118 JYQ983109:JYQ983118 KIM983109:KIM983118 KSI983109:KSI983118 LCE983109:LCE983118 LMA983109:LMA983118 LVW983109:LVW983118 MFS983109:MFS983118 MPO983109:MPO983118 MZK983109:MZK983118 NJG983109:NJG983118 NTC983109:NTC983118 OCY983109:OCY983118 OMU983109:OMU983118 OWQ983109:OWQ983118 PGM983109:PGM983118 PQI983109:PQI983118 QAE983109:QAE983118 QKA983109:QKA983118 QTW983109:QTW983118 RDS983109:RDS983118 RNO983109:RNO983118 RXK983109:RXK983118 SHG983109:SHG983118 SRC983109:SRC983118 TAY983109:TAY983118 TKU983109:TKU983118 TUQ983109:TUQ983118 UEM983109:UEM983118 UOI983109:UOI983118 UYE983109:UYE983118 VIA983109:VIA983118 VRW983109:VRW983118 WBS983109:WBS983118 WLO983109:WLO983118 WVK983109:WVK983118">
      <formula1>StartDate</formula1>
      <formula2>ExpiryDate</formula2>
    </dataValidation>
    <dataValidation type="date" allowBlank="1" showInputMessage="1" showErrorMessage="1" errorTitle="Invalid Purchase Date" error="Dates must be within the project period.  Note that dates beyond 31/12/2014 are invalid." promptTitle="Date" prompt="Enter the expected date of expenditure.  This determines the Project Year the cost is entered into." sqref="WVK983123:WVK983132 IY43:IY52 SU43:SU52 ACQ43:ACQ52 AMM43:AMM52 AWI43:AWI52 BGE43:BGE52 BQA43:BQA52 BZW43:BZW52 CJS43:CJS52 CTO43:CTO52 DDK43:DDK52 DNG43:DNG52 DXC43:DXC52 EGY43:EGY52 EQU43:EQU52 FAQ43:FAQ52 FKM43:FKM52 FUI43:FUI52 GEE43:GEE52 GOA43:GOA52 GXW43:GXW52 HHS43:HHS52 HRO43:HRO52 IBK43:IBK52 ILG43:ILG52 IVC43:IVC52 JEY43:JEY52 JOU43:JOU52 JYQ43:JYQ52 KIM43:KIM52 KSI43:KSI52 LCE43:LCE52 LMA43:LMA52 LVW43:LVW52 MFS43:MFS52 MPO43:MPO52 MZK43:MZK52 NJG43:NJG52 NTC43:NTC52 OCY43:OCY52 OMU43:OMU52 OWQ43:OWQ52 PGM43:PGM52 PQI43:PQI52 QAE43:QAE52 QKA43:QKA52 QTW43:QTW52 RDS43:RDS52 RNO43:RNO52 RXK43:RXK52 SHG43:SHG52 SRC43:SRC52 TAY43:TAY52 TKU43:TKU52 TUQ43:TUQ52 UEM43:UEM52 UOI43:UOI52 UYE43:UYE52 VIA43:VIA52 VRW43:VRW52 WBS43:WBS52 WLO43:WLO52 WVK43:WVK52 IY65619:IY65628 SU65619:SU65628 ACQ65619:ACQ65628 AMM65619:AMM65628 AWI65619:AWI65628 BGE65619:BGE65628 BQA65619:BQA65628 BZW65619:BZW65628 CJS65619:CJS65628 CTO65619:CTO65628 DDK65619:DDK65628 DNG65619:DNG65628 DXC65619:DXC65628 EGY65619:EGY65628 EQU65619:EQU65628 FAQ65619:FAQ65628 FKM65619:FKM65628 FUI65619:FUI65628 GEE65619:GEE65628 GOA65619:GOA65628 GXW65619:GXW65628 HHS65619:HHS65628 HRO65619:HRO65628 IBK65619:IBK65628 ILG65619:ILG65628 IVC65619:IVC65628 JEY65619:JEY65628 JOU65619:JOU65628 JYQ65619:JYQ65628 KIM65619:KIM65628 KSI65619:KSI65628 LCE65619:LCE65628 LMA65619:LMA65628 LVW65619:LVW65628 MFS65619:MFS65628 MPO65619:MPO65628 MZK65619:MZK65628 NJG65619:NJG65628 NTC65619:NTC65628 OCY65619:OCY65628 OMU65619:OMU65628 OWQ65619:OWQ65628 PGM65619:PGM65628 PQI65619:PQI65628 QAE65619:QAE65628 QKA65619:QKA65628 QTW65619:QTW65628 RDS65619:RDS65628 RNO65619:RNO65628 RXK65619:RXK65628 SHG65619:SHG65628 SRC65619:SRC65628 TAY65619:TAY65628 TKU65619:TKU65628 TUQ65619:TUQ65628 UEM65619:UEM65628 UOI65619:UOI65628 UYE65619:UYE65628 VIA65619:VIA65628 VRW65619:VRW65628 WBS65619:WBS65628 WLO65619:WLO65628 WVK65619:WVK65628 IY131155:IY131164 SU131155:SU131164 ACQ131155:ACQ131164 AMM131155:AMM131164 AWI131155:AWI131164 BGE131155:BGE131164 BQA131155:BQA131164 BZW131155:BZW131164 CJS131155:CJS131164 CTO131155:CTO131164 DDK131155:DDK131164 DNG131155:DNG131164 DXC131155:DXC131164 EGY131155:EGY131164 EQU131155:EQU131164 FAQ131155:FAQ131164 FKM131155:FKM131164 FUI131155:FUI131164 GEE131155:GEE131164 GOA131155:GOA131164 GXW131155:GXW131164 HHS131155:HHS131164 HRO131155:HRO131164 IBK131155:IBK131164 ILG131155:ILG131164 IVC131155:IVC131164 JEY131155:JEY131164 JOU131155:JOU131164 JYQ131155:JYQ131164 KIM131155:KIM131164 KSI131155:KSI131164 LCE131155:LCE131164 LMA131155:LMA131164 LVW131155:LVW131164 MFS131155:MFS131164 MPO131155:MPO131164 MZK131155:MZK131164 NJG131155:NJG131164 NTC131155:NTC131164 OCY131155:OCY131164 OMU131155:OMU131164 OWQ131155:OWQ131164 PGM131155:PGM131164 PQI131155:PQI131164 QAE131155:QAE131164 QKA131155:QKA131164 QTW131155:QTW131164 RDS131155:RDS131164 RNO131155:RNO131164 RXK131155:RXK131164 SHG131155:SHG131164 SRC131155:SRC131164 TAY131155:TAY131164 TKU131155:TKU131164 TUQ131155:TUQ131164 UEM131155:UEM131164 UOI131155:UOI131164 UYE131155:UYE131164 VIA131155:VIA131164 VRW131155:VRW131164 WBS131155:WBS131164 WLO131155:WLO131164 WVK131155:WVK131164 IY196691:IY196700 SU196691:SU196700 ACQ196691:ACQ196700 AMM196691:AMM196700 AWI196691:AWI196700 BGE196691:BGE196700 BQA196691:BQA196700 BZW196691:BZW196700 CJS196691:CJS196700 CTO196691:CTO196700 DDK196691:DDK196700 DNG196691:DNG196700 DXC196691:DXC196700 EGY196691:EGY196700 EQU196691:EQU196700 FAQ196691:FAQ196700 FKM196691:FKM196700 FUI196691:FUI196700 GEE196691:GEE196700 GOA196691:GOA196700 GXW196691:GXW196700 HHS196691:HHS196700 HRO196691:HRO196700 IBK196691:IBK196700 ILG196691:ILG196700 IVC196691:IVC196700 JEY196691:JEY196700 JOU196691:JOU196700 JYQ196691:JYQ196700 KIM196691:KIM196700 KSI196691:KSI196700 LCE196691:LCE196700 LMA196691:LMA196700 LVW196691:LVW196700 MFS196691:MFS196700 MPO196691:MPO196700 MZK196691:MZK196700 NJG196691:NJG196700 NTC196691:NTC196700 OCY196691:OCY196700 OMU196691:OMU196700 OWQ196691:OWQ196700 PGM196691:PGM196700 PQI196691:PQI196700 QAE196691:QAE196700 QKA196691:QKA196700 QTW196691:QTW196700 RDS196691:RDS196700 RNO196691:RNO196700 RXK196691:RXK196700 SHG196691:SHG196700 SRC196691:SRC196700 TAY196691:TAY196700 TKU196691:TKU196700 TUQ196691:TUQ196700 UEM196691:UEM196700 UOI196691:UOI196700 UYE196691:UYE196700 VIA196691:VIA196700 VRW196691:VRW196700 WBS196691:WBS196700 WLO196691:WLO196700 WVK196691:WVK196700 IY262227:IY262236 SU262227:SU262236 ACQ262227:ACQ262236 AMM262227:AMM262236 AWI262227:AWI262236 BGE262227:BGE262236 BQA262227:BQA262236 BZW262227:BZW262236 CJS262227:CJS262236 CTO262227:CTO262236 DDK262227:DDK262236 DNG262227:DNG262236 DXC262227:DXC262236 EGY262227:EGY262236 EQU262227:EQU262236 FAQ262227:FAQ262236 FKM262227:FKM262236 FUI262227:FUI262236 GEE262227:GEE262236 GOA262227:GOA262236 GXW262227:GXW262236 HHS262227:HHS262236 HRO262227:HRO262236 IBK262227:IBK262236 ILG262227:ILG262236 IVC262227:IVC262236 JEY262227:JEY262236 JOU262227:JOU262236 JYQ262227:JYQ262236 KIM262227:KIM262236 KSI262227:KSI262236 LCE262227:LCE262236 LMA262227:LMA262236 LVW262227:LVW262236 MFS262227:MFS262236 MPO262227:MPO262236 MZK262227:MZK262236 NJG262227:NJG262236 NTC262227:NTC262236 OCY262227:OCY262236 OMU262227:OMU262236 OWQ262227:OWQ262236 PGM262227:PGM262236 PQI262227:PQI262236 QAE262227:QAE262236 QKA262227:QKA262236 QTW262227:QTW262236 RDS262227:RDS262236 RNO262227:RNO262236 RXK262227:RXK262236 SHG262227:SHG262236 SRC262227:SRC262236 TAY262227:TAY262236 TKU262227:TKU262236 TUQ262227:TUQ262236 UEM262227:UEM262236 UOI262227:UOI262236 UYE262227:UYE262236 VIA262227:VIA262236 VRW262227:VRW262236 WBS262227:WBS262236 WLO262227:WLO262236 WVK262227:WVK262236 IY327763:IY327772 SU327763:SU327772 ACQ327763:ACQ327772 AMM327763:AMM327772 AWI327763:AWI327772 BGE327763:BGE327772 BQA327763:BQA327772 BZW327763:BZW327772 CJS327763:CJS327772 CTO327763:CTO327772 DDK327763:DDK327772 DNG327763:DNG327772 DXC327763:DXC327772 EGY327763:EGY327772 EQU327763:EQU327772 FAQ327763:FAQ327772 FKM327763:FKM327772 FUI327763:FUI327772 GEE327763:GEE327772 GOA327763:GOA327772 GXW327763:GXW327772 HHS327763:HHS327772 HRO327763:HRO327772 IBK327763:IBK327772 ILG327763:ILG327772 IVC327763:IVC327772 JEY327763:JEY327772 JOU327763:JOU327772 JYQ327763:JYQ327772 KIM327763:KIM327772 KSI327763:KSI327772 LCE327763:LCE327772 LMA327763:LMA327772 LVW327763:LVW327772 MFS327763:MFS327772 MPO327763:MPO327772 MZK327763:MZK327772 NJG327763:NJG327772 NTC327763:NTC327772 OCY327763:OCY327772 OMU327763:OMU327772 OWQ327763:OWQ327772 PGM327763:PGM327772 PQI327763:PQI327772 QAE327763:QAE327772 QKA327763:QKA327772 QTW327763:QTW327772 RDS327763:RDS327772 RNO327763:RNO327772 RXK327763:RXK327772 SHG327763:SHG327772 SRC327763:SRC327772 TAY327763:TAY327772 TKU327763:TKU327772 TUQ327763:TUQ327772 UEM327763:UEM327772 UOI327763:UOI327772 UYE327763:UYE327772 VIA327763:VIA327772 VRW327763:VRW327772 WBS327763:WBS327772 WLO327763:WLO327772 WVK327763:WVK327772 IY393299:IY393308 SU393299:SU393308 ACQ393299:ACQ393308 AMM393299:AMM393308 AWI393299:AWI393308 BGE393299:BGE393308 BQA393299:BQA393308 BZW393299:BZW393308 CJS393299:CJS393308 CTO393299:CTO393308 DDK393299:DDK393308 DNG393299:DNG393308 DXC393299:DXC393308 EGY393299:EGY393308 EQU393299:EQU393308 FAQ393299:FAQ393308 FKM393299:FKM393308 FUI393299:FUI393308 GEE393299:GEE393308 GOA393299:GOA393308 GXW393299:GXW393308 HHS393299:HHS393308 HRO393299:HRO393308 IBK393299:IBK393308 ILG393299:ILG393308 IVC393299:IVC393308 JEY393299:JEY393308 JOU393299:JOU393308 JYQ393299:JYQ393308 KIM393299:KIM393308 KSI393299:KSI393308 LCE393299:LCE393308 LMA393299:LMA393308 LVW393299:LVW393308 MFS393299:MFS393308 MPO393299:MPO393308 MZK393299:MZK393308 NJG393299:NJG393308 NTC393299:NTC393308 OCY393299:OCY393308 OMU393299:OMU393308 OWQ393299:OWQ393308 PGM393299:PGM393308 PQI393299:PQI393308 QAE393299:QAE393308 QKA393299:QKA393308 QTW393299:QTW393308 RDS393299:RDS393308 RNO393299:RNO393308 RXK393299:RXK393308 SHG393299:SHG393308 SRC393299:SRC393308 TAY393299:TAY393308 TKU393299:TKU393308 TUQ393299:TUQ393308 UEM393299:UEM393308 UOI393299:UOI393308 UYE393299:UYE393308 VIA393299:VIA393308 VRW393299:VRW393308 WBS393299:WBS393308 WLO393299:WLO393308 WVK393299:WVK393308 IY458835:IY458844 SU458835:SU458844 ACQ458835:ACQ458844 AMM458835:AMM458844 AWI458835:AWI458844 BGE458835:BGE458844 BQA458835:BQA458844 BZW458835:BZW458844 CJS458835:CJS458844 CTO458835:CTO458844 DDK458835:DDK458844 DNG458835:DNG458844 DXC458835:DXC458844 EGY458835:EGY458844 EQU458835:EQU458844 FAQ458835:FAQ458844 FKM458835:FKM458844 FUI458835:FUI458844 GEE458835:GEE458844 GOA458835:GOA458844 GXW458835:GXW458844 HHS458835:HHS458844 HRO458835:HRO458844 IBK458835:IBK458844 ILG458835:ILG458844 IVC458835:IVC458844 JEY458835:JEY458844 JOU458835:JOU458844 JYQ458835:JYQ458844 KIM458835:KIM458844 KSI458835:KSI458844 LCE458835:LCE458844 LMA458835:LMA458844 LVW458835:LVW458844 MFS458835:MFS458844 MPO458835:MPO458844 MZK458835:MZK458844 NJG458835:NJG458844 NTC458835:NTC458844 OCY458835:OCY458844 OMU458835:OMU458844 OWQ458835:OWQ458844 PGM458835:PGM458844 PQI458835:PQI458844 QAE458835:QAE458844 QKA458835:QKA458844 QTW458835:QTW458844 RDS458835:RDS458844 RNO458835:RNO458844 RXK458835:RXK458844 SHG458835:SHG458844 SRC458835:SRC458844 TAY458835:TAY458844 TKU458835:TKU458844 TUQ458835:TUQ458844 UEM458835:UEM458844 UOI458835:UOI458844 UYE458835:UYE458844 VIA458835:VIA458844 VRW458835:VRW458844 WBS458835:WBS458844 WLO458835:WLO458844 WVK458835:WVK458844 IY524371:IY524380 SU524371:SU524380 ACQ524371:ACQ524380 AMM524371:AMM524380 AWI524371:AWI524380 BGE524371:BGE524380 BQA524371:BQA524380 BZW524371:BZW524380 CJS524371:CJS524380 CTO524371:CTO524380 DDK524371:DDK524380 DNG524371:DNG524380 DXC524371:DXC524380 EGY524371:EGY524380 EQU524371:EQU524380 FAQ524371:FAQ524380 FKM524371:FKM524380 FUI524371:FUI524380 GEE524371:GEE524380 GOA524371:GOA524380 GXW524371:GXW524380 HHS524371:HHS524380 HRO524371:HRO524380 IBK524371:IBK524380 ILG524371:ILG524380 IVC524371:IVC524380 JEY524371:JEY524380 JOU524371:JOU524380 JYQ524371:JYQ524380 KIM524371:KIM524380 KSI524371:KSI524380 LCE524371:LCE524380 LMA524371:LMA524380 LVW524371:LVW524380 MFS524371:MFS524380 MPO524371:MPO524380 MZK524371:MZK524380 NJG524371:NJG524380 NTC524371:NTC524380 OCY524371:OCY524380 OMU524371:OMU524380 OWQ524371:OWQ524380 PGM524371:PGM524380 PQI524371:PQI524380 QAE524371:QAE524380 QKA524371:QKA524380 QTW524371:QTW524380 RDS524371:RDS524380 RNO524371:RNO524380 RXK524371:RXK524380 SHG524371:SHG524380 SRC524371:SRC524380 TAY524371:TAY524380 TKU524371:TKU524380 TUQ524371:TUQ524380 UEM524371:UEM524380 UOI524371:UOI524380 UYE524371:UYE524380 VIA524371:VIA524380 VRW524371:VRW524380 WBS524371:WBS524380 WLO524371:WLO524380 WVK524371:WVK524380 IY589907:IY589916 SU589907:SU589916 ACQ589907:ACQ589916 AMM589907:AMM589916 AWI589907:AWI589916 BGE589907:BGE589916 BQA589907:BQA589916 BZW589907:BZW589916 CJS589907:CJS589916 CTO589907:CTO589916 DDK589907:DDK589916 DNG589907:DNG589916 DXC589907:DXC589916 EGY589907:EGY589916 EQU589907:EQU589916 FAQ589907:FAQ589916 FKM589907:FKM589916 FUI589907:FUI589916 GEE589907:GEE589916 GOA589907:GOA589916 GXW589907:GXW589916 HHS589907:HHS589916 HRO589907:HRO589916 IBK589907:IBK589916 ILG589907:ILG589916 IVC589907:IVC589916 JEY589907:JEY589916 JOU589907:JOU589916 JYQ589907:JYQ589916 KIM589907:KIM589916 KSI589907:KSI589916 LCE589907:LCE589916 LMA589907:LMA589916 LVW589907:LVW589916 MFS589907:MFS589916 MPO589907:MPO589916 MZK589907:MZK589916 NJG589907:NJG589916 NTC589907:NTC589916 OCY589907:OCY589916 OMU589907:OMU589916 OWQ589907:OWQ589916 PGM589907:PGM589916 PQI589907:PQI589916 QAE589907:QAE589916 QKA589907:QKA589916 QTW589907:QTW589916 RDS589907:RDS589916 RNO589907:RNO589916 RXK589907:RXK589916 SHG589907:SHG589916 SRC589907:SRC589916 TAY589907:TAY589916 TKU589907:TKU589916 TUQ589907:TUQ589916 UEM589907:UEM589916 UOI589907:UOI589916 UYE589907:UYE589916 VIA589907:VIA589916 VRW589907:VRW589916 WBS589907:WBS589916 WLO589907:WLO589916 WVK589907:WVK589916 IY655443:IY655452 SU655443:SU655452 ACQ655443:ACQ655452 AMM655443:AMM655452 AWI655443:AWI655452 BGE655443:BGE655452 BQA655443:BQA655452 BZW655443:BZW655452 CJS655443:CJS655452 CTO655443:CTO655452 DDK655443:DDK655452 DNG655443:DNG655452 DXC655443:DXC655452 EGY655443:EGY655452 EQU655443:EQU655452 FAQ655443:FAQ655452 FKM655443:FKM655452 FUI655443:FUI655452 GEE655443:GEE655452 GOA655443:GOA655452 GXW655443:GXW655452 HHS655443:HHS655452 HRO655443:HRO655452 IBK655443:IBK655452 ILG655443:ILG655452 IVC655443:IVC655452 JEY655443:JEY655452 JOU655443:JOU655452 JYQ655443:JYQ655452 KIM655443:KIM655452 KSI655443:KSI655452 LCE655443:LCE655452 LMA655443:LMA655452 LVW655443:LVW655452 MFS655443:MFS655452 MPO655443:MPO655452 MZK655443:MZK655452 NJG655443:NJG655452 NTC655443:NTC655452 OCY655443:OCY655452 OMU655443:OMU655452 OWQ655443:OWQ655452 PGM655443:PGM655452 PQI655443:PQI655452 QAE655443:QAE655452 QKA655443:QKA655452 QTW655443:QTW655452 RDS655443:RDS655452 RNO655443:RNO655452 RXK655443:RXK655452 SHG655443:SHG655452 SRC655443:SRC655452 TAY655443:TAY655452 TKU655443:TKU655452 TUQ655443:TUQ655452 UEM655443:UEM655452 UOI655443:UOI655452 UYE655443:UYE655452 VIA655443:VIA655452 VRW655443:VRW655452 WBS655443:WBS655452 WLO655443:WLO655452 WVK655443:WVK655452 IY720979:IY720988 SU720979:SU720988 ACQ720979:ACQ720988 AMM720979:AMM720988 AWI720979:AWI720988 BGE720979:BGE720988 BQA720979:BQA720988 BZW720979:BZW720988 CJS720979:CJS720988 CTO720979:CTO720988 DDK720979:DDK720988 DNG720979:DNG720988 DXC720979:DXC720988 EGY720979:EGY720988 EQU720979:EQU720988 FAQ720979:FAQ720988 FKM720979:FKM720988 FUI720979:FUI720988 GEE720979:GEE720988 GOA720979:GOA720988 GXW720979:GXW720988 HHS720979:HHS720988 HRO720979:HRO720988 IBK720979:IBK720988 ILG720979:ILG720988 IVC720979:IVC720988 JEY720979:JEY720988 JOU720979:JOU720988 JYQ720979:JYQ720988 KIM720979:KIM720988 KSI720979:KSI720988 LCE720979:LCE720988 LMA720979:LMA720988 LVW720979:LVW720988 MFS720979:MFS720988 MPO720979:MPO720988 MZK720979:MZK720988 NJG720979:NJG720988 NTC720979:NTC720988 OCY720979:OCY720988 OMU720979:OMU720988 OWQ720979:OWQ720988 PGM720979:PGM720988 PQI720979:PQI720988 QAE720979:QAE720988 QKA720979:QKA720988 QTW720979:QTW720988 RDS720979:RDS720988 RNO720979:RNO720988 RXK720979:RXK720988 SHG720979:SHG720988 SRC720979:SRC720988 TAY720979:TAY720988 TKU720979:TKU720988 TUQ720979:TUQ720988 UEM720979:UEM720988 UOI720979:UOI720988 UYE720979:UYE720988 VIA720979:VIA720988 VRW720979:VRW720988 WBS720979:WBS720988 WLO720979:WLO720988 WVK720979:WVK720988 IY786515:IY786524 SU786515:SU786524 ACQ786515:ACQ786524 AMM786515:AMM786524 AWI786515:AWI786524 BGE786515:BGE786524 BQA786515:BQA786524 BZW786515:BZW786524 CJS786515:CJS786524 CTO786515:CTO786524 DDK786515:DDK786524 DNG786515:DNG786524 DXC786515:DXC786524 EGY786515:EGY786524 EQU786515:EQU786524 FAQ786515:FAQ786524 FKM786515:FKM786524 FUI786515:FUI786524 GEE786515:GEE786524 GOA786515:GOA786524 GXW786515:GXW786524 HHS786515:HHS786524 HRO786515:HRO786524 IBK786515:IBK786524 ILG786515:ILG786524 IVC786515:IVC786524 JEY786515:JEY786524 JOU786515:JOU786524 JYQ786515:JYQ786524 KIM786515:KIM786524 KSI786515:KSI786524 LCE786515:LCE786524 LMA786515:LMA786524 LVW786515:LVW786524 MFS786515:MFS786524 MPO786515:MPO786524 MZK786515:MZK786524 NJG786515:NJG786524 NTC786515:NTC786524 OCY786515:OCY786524 OMU786515:OMU786524 OWQ786515:OWQ786524 PGM786515:PGM786524 PQI786515:PQI786524 QAE786515:QAE786524 QKA786515:QKA786524 QTW786515:QTW786524 RDS786515:RDS786524 RNO786515:RNO786524 RXK786515:RXK786524 SHG786515:SHG786524 SRC786515:SRC786524 TAY786515:TAY786524 TKU786515:TKU786524 TUQ786515:TUQ786524 UEM786515:UEM786524 UOI786515:UOI786524 UYE786515:UYE786524 VIA786515:VIA786524 VRW786515:VRW786524 WBS786515:WBS786524 WLO786515:WLO786524 WVK786515:WVK786524 IY852051:IY852060 SU852051:SU852060 ACQ852051:ACQ852060 AMM852051:AMM852060 AWI852051:AWI852060 BGE852051:BGE852060 BQA852051:BQA852060 BZW852051:BZW852060 CJS852051:CJS852060 CTO852051:CTO852060 DDK852051:DDK852060 DNG852051:DNG852060 DXC852051:DXC852060 EGY852051:EGY852060 EQU852051:EQU852060 FAQ852051:FAQ852060 FKM852051:FKM852060 FUI852051:FUI852060 GEE852051:GEE852060 GOA852051:GOA852060 GXW852051:GXW852060 HHS852051:HHS852060 HRO852051:HRO852060 IBK852051:IBK852060 ILG852051:ILG852060 IVC852051:IVC852060 JEY852051:JEY852060 JOU852051:JOU852060 JYQ852051:JYQ852060 KIM852051:KIM852060 KSI852051:KSI852060 LCE852051:LCE852060 LMA852051:LMA852060 LVW852051:LVW852060 MFS852051:MFS852060 MPO852051:MPO852060 MZK852051:MZK852060 NJG852051:NJG852060 NTC852051:NTC852060 OCY852051:OCY852060 OMU852051:OMU852060 OWQ852051:OWQ852060 PGM852051:PGM852060 PQI852051:PQI852060 QAE852051:QAE852060 QKA852051:QKA852060 QTW852051:QTW852060 RDS852051:RDS852060 RNO852051:RNO852060 RXK852051:RXK852060 SHG852051:SHG852060 SRC852051:SRC852060 TAY852051:TAY852060 TKU852051:TKU852060 TUQ852051:TUQ852060 UEM852051:UEM852060 UOI852051:UOI852060 UYE852051:UYE852060 VIA852051:VIA852060 VRW852051:VRW852060 WBS852051:WBS852060 WLO852051:WLO852060 WVK852051:WVK852060 IY917587:IY917596 SU917587:SU917596 ACQ917587:ACQ917596 AMM917587:AMM917596 AWI917587:AWI917596 BGE917587:BGE917596 BQA917587:BQA917596 BZW917587:BZW917596 CJS917587:CJS917596 CTO917587:CTO917596 DDK917587:DDK917596 DNG917587:DNG917596 DXC917587:DXC917596 EGY917587:EGY917596 EQU917587:EQU917596 FAQ917587:FAQ917596 FKM917587:FKM917596 FUI917587:FUI917596 GEE917587:GEE917596 GOA917587:GOA917596 GXW917587:GXW917596 HHS917587:HHS917596 HRO917587:HRO917596 IBK917587:IBK917596 ILG917587:ILG917596 IVC917587:IVC917596 JEY917587:JEY917596 JOU917587:JOU917596 JYQ917587:JYQ917596 KIM917587:KIM917596 KSI917587:KSI917596 LCE917587:LCE917596 LMA917587:LMA917596 LVW917587:LVW917596 MFS917587:MFS917596 MPO917587:MPO917596 MZK917587:MZK917596 NJG917587:NJG917596 NTC917587:NTC917596 OCY917587:OCY917596 OMU917587:OMU917596 OWQ917587:OWQ917596 PGM917587:PGM917596 PQI917587:PQI917596 QAE917587:QAE917596 QKA917587:QKA917596 QTW917587:QTW917596 RDS917587:RDS917596 RNO917587:RNO917596 RXK917587:RXK917596 SHG917587:SHG917596 SRC917587:SRC917596 TAY917587:TAY917596 TKU917587:TKU917596 TUQ917587:TUQ917596 UEM917587:UEM917596 UOI917587:UOI917596 UYE917587:UYE917596 VIA917587:VIA917596 VRW917587:VRW917596 WBS917587:WBS917596 WLO917587:WLO917596 WVK917587:WVK917596 IY983123:IY983132 SU983123:SU983132 ACQ983123:ACQ983132 AMM983123:AMM983132 AWI983123:AWI983132 BGE983123:BGE983132 BQA983123:BQA983132 BZW983123:BZW983132 CJS983123:CJS983132 CTO983123:CTO983132 DDK983123:DDK983132 DNG983123:DNG983132 DXC983123:DXC983132 EGY983123:EGY983132 EQU983123:EQU983132 FAQ983123:FAQ983132 FKM983123:FKM983132 FUI983123:FUI983132 GEE983123:GEE983132 GOA983123:GOA983132 GXW983123:GXW983132 HHS983123:HHS983132 HRO983123:HRO983132 IBK983123:IBK983132 ILG983123:ILG983132 IVC983123:IVC983132 JEY983123:JEY983132 JOU983123:JOU983132 JYQ983123:JYQ983132 KIM983123:KIM983132 KSI983123:KSI983132 LCE983123:LCE983132 LMA983123:LMA983132 LVW983123:LVW983132 MFS983123:MFS983132 MPO983123:MPO983132 MZK983123:MZK983132 NJG983123:NJG983132 NTC983123:NTC983132 OCY983123:OCY983132 OMU983123:OMU983132 OWQ983123:OWQ983132 PGM983123:PGM983132 PQI983123:PQI983132 QAE983123:QAE983132 QKA983123:QKA983132 QTW983123:QTW983132 RDS983123:RDS983132 RNO983123:RNO983132 RXK983123:RXK983132 SHG983123:SHG983132 SRC983123:SRC983132 TAY983123:TAY983132 TKU983123:TKU983132 TUQ983123:TUQ983132 UEM983123:UEM983132 UOI983123:UOI983132 UYE983123:UYE983132 VIA983123:VIA983132 VRW983123:VRW983132 WBS983123:WBS983132 WLO983123:WLO983132">
      <formula1>StartDate</formula1>
      <formula2>ExpiryDate</formula2>
    </dataValidation>
    <dataValidation type="date" allowBlank="1" showInputMessage="1" showErrorMessage="1" errorTitle="Invalid Purchase Date" error="Dates must be within the project period.  Note that dates beyond 31/12/2014 are invalid." promptTitle="Date" prompt="Enter the expected date for the item.  This determines the Project Year the cost is entered into." sqref="IY57:IY66 SU57:SU66 ACQ57:ACQ66 AMM57:AMM66 AWI57:AWI66 BGE57:BGE66 BQA57:BQA66 BZW57:BZW66 CJS57:CJS66 CTO57:CTO66 DDK57:DDK66 DNG57:DNG66 DXC57:DXC66 EGY57:EGY66 EQU57:EQU66 FAQ57:FAQ66 FKM57:FKM66 FUI57:FUI66 GEE57:GEE66 GOA57:GOA66 GXW57:GXW66 HHS57:HHS66 HRO57:HRO66 IBK57:IBK66 ILG57:ILG66 IVC57:IVC66 JEY57:JEY66 JOU57:JOU66 JYQ57:JYQ66 KIM57:KIM66 KSI57:KSI66 LCE57:LCE66 LMA57:LMA66 LVW57:LVW66 MFS57:MFS66 MPO57:MPO66 MZK57:MZK66 NJG57:NJG66 NTC57:NTC66 OCY57:OCY66 OMU57:OMU66 OWQ57:OWQ66 PGM57:PGM66 PQI57:PQI66 QAE57:QAE66 QKA57:QKA66 QTW57:QTW66 RDS57:RDS66 RNO57:RNO66 RXK57:RXK66 SHG57:SHG66 SRC57:SRC66 TAY57:TAY66 TKU57:TKU66 TUQ57:TUQ66 UEM57:UEM66 UOI57:UOI66 UYE57:UYE66 VIA57:VIA66 VRW57:VRW66 WBS57:WBS66 WLO57:WLO66 WVK57:WVK66 IY65633:IY65642 SU65633:SU65642 ACQ65633:ACQ65642 AMM65633:AMM65642 AWI65633:AWI65642 BGE65633:BGE65642 BQA65633:BQA65642 BZW65633:BZW65642 CJS65633:CJS65642 CTO65633:CTO65642 DDK65633:DDK65642 DNG65633:DNG65642 DXC65633:DXC65642 EGY65633:EGY65642 EQU65633:EQU65642 FAQ65633:FAQ65642 FKM65633:FKM65642 FUI65633:FUI65642 GEE65633:GEE65642 GOA65633:GOA65642 GXW65633:GXW65642 HHS65633:HHS65642 HRO65633:HRO65642 IBK65633:IBK65642 ILG65633:ILG65642 IVC65633:IVC65642 JEY65633:JEY65642 JOU65633:JOU65642 JYQ65633:JYQ65642 KIM65633:KIM65642 KSI65633:KSI65642 LCE65633:LCE65642 LMA65633:LMA65642 LVW65633:LVW65642 MFS65633:MFS65642 MPO65633:MPO65642 MZK65633:MZK65642 NJG65633:NJG65642 NTC65633:NTC65642 OCY65633:OCY65642 OMU65633:OMU65642 OWQ65633:OWQ65642 PGM65633:PGM65642 PQI65633:PQI65642 QAE65633:QAE65642 QKA65633:QKA65642 QTW65633:QTW65642 RDS65633:RDS65642 RNO65633:RNO65642 RXK65633:RXK65642 SHG65633:SHG65642 SRC65633:SRC65642 TAY65633:TAY65642 TKU65633:TKU65642 TUQ65633:TUQ65642 UEM65633:UEM65642 UOI65633:UOI65642 UYE65633:UYE65642 VIA65633:VIA65642 VRW65633:VRW65642 WBS65633:WBS65642 WLO65633:WLO65642 WVK65633:WVK65642 IY131169:IY131178 SU131169:SU131178 ACQ131169:ACQ131178 AMM131169:AMM131178 AWI131169:AWI131178 BGE131169:BGE131178 BQA131169:BQA131178 BZW131169:BZW131178 CJS131169:CJS131178 CTO131169:CTO131178 DDK131169:DDK131178 DNG131169:DNG131178 DXC131169:DXC131178 EGY131169:EGY131178 EQU131169:EQU131178 FAQ131169:FAQ131178 FKM131169:FKM131178 FUI131169:FUI131178 GEE131169:GEE131178 GOA131169:GOA131178 GXW131169:GXW131178 HHS131169:HHS131178 HRO131169:HRO131178 IBK131169:IBK131178 ILG131169:ILG131178 IVC131169:IVC131178 JEY131169:JEY131178 JOU131169:JOU131178 JYQ131169:JYQ131178 KIM131169:KIM131178 KSI131169:KSI131178 LCE131169:LCE131178 LMA131169:LMA131178 LVW131169:LVW131178 MFS131169:MFS131178 MPO131169:MPO131178 MZK131169:MZK131178 NJG131169:NJG131178 NTC131169:NTC131178 OCY131169:OCY131178 OMU131169:OMU131178 OWQ131169:OWQ131178 PGM131169:PGM131178 PQI131169:PQI131178 QAE131169:QAE131178 QKA131169:QKA131178 QTW131169:QTW131178 RDS131169:RDS131178 RNO131169:RNO131178 RXK131169:RXK131178 SHG131169:SHG131178 SRC131169:SRC131178 TAY131169:TAY131178 TKU131169:TKU131178 TUQ131169:TUQ131178 UEM131169:UEM131178 UOI131169:UOI131178 UYE131169:UYE131178 VIA131169:VIA131178 VRW131169:VRW131178 WBS131169:WBS131178 WLO131169:WLO131178 WVK131169:WVK131178 IY196705:IY196714 SU196705:SU196714 ACQ196705:ACQ196714 AMM196705:AMM196714 AWI196705:AWI196714 BGE196705:BGE196714 BQA196705:BQA196714 BZW196705:BZW196714 CJS196705:CJS196714 CTO196705:CTO196714 DDK196705:DDK196714 DNG196705:DNG196714 DXC196705:DXC196714 EGY196705:EGY196714 EQU196705:EQU196714 FAQ196705:FAQ196714 FKM196705:FKM196714 FUI196705:FUI196714 GEE196705:GEE196714 GOA196705:GOA196714 GXW196705:GXW196714 HHS196705:HHS196714 HRO196705:HRO196714 IBK196705:IBK196714 ILG196705:ILG196714 IVC196705:IVC196714 JEY196705:JEY196714 JOU196705:JOU196714 JYQ196705:JYQ196714 KIM196705:KIM196714 KSI196705:KSI196714 LCE196705:LCE196714 LMA196705:LMA196714 LVW196705:LVW196714 MFS196705:MFS196714 MPO196705:MPO196714 MZK196705:MZK196714 NJG196705:NJG196714 NTC196705:NTC196714 OCY196705:OCY196714 OMU196705:OMU196714 OWQ196705:OWQ196714 PGM196705:PGM196714 PQI196705:PQI196714 QAE196705:QAE196714 QKA196705:QKA196714 QTW196705:QTW196714 RDS196705:RDS196714 RNO196705:RNO196714 RXK196705:RXK196714 SHG196705:SHG196714 SRC196705:SRC196714 TAY196705:TAY196714 TKU196705:TKU196714 TUQ196705:TUQ196714 UEM196705:UEM196714 UOI196705:UOI196714 UYE196705:UYE196714 VIA196705:VIA196714 VRW196705:VRW196714 WBS196705:WBS196714 WLO196705:WLO196714 WVK196705:WVK196714 IY262241:IY262250 SU262241:SU262250 ACQ262241:ACQ262250 AMM262241:AMM262250 AWI262241:AWI262250 BGE262241:BGE262250 BQA262241:BQA262250 BZW262241:BZW262250 CJS262241:CJS262250 CTO262241:CTO262250 DDK262241:DDK262250 DNG262241:DNG262250 DXC262241:DXC262250 EGY262241:EGY262250 EQU262241:EQU262250 FAQ262241:FAQ262250 FKM262241:FKM262250 FUI262241:FUI262250 GEE262241:GEE262250 GOA262241:GOA262250 GXW262241:GXW262250 HHS262241:HHS262250 HRO262241:HRO262250 IBK262241:IBK262250 ILG262241:ILG262250 IVC262241:IVC262250 JEY262241:JEY262250 JOU262241:JOU262250 JYQ262241:JYQ262250 KIM262241:KIM262250 KSI262241:KSI262250 LCE262241:LCE262250 LMA262241:LMA262250 LVW262241:LVW262250 MFS262241:MFS262250 MPO262241:MPO262250 MZK262241:MZK262250 NJG262241:NJG262250 NTC262241:NTC262250 OCY262241:OCY262250 OMU262241:OMU262250 OWQ262241:OWQ262250 PGM262241:PGM262250 PQI262241:PQI262250 QAE262241:QAE262250 QKA262241:QKA262250 QTW262241:QTW262250 RDS262241:RDS262250 RNO262241:RNO262250 RXK262241:RXK262250 SHG262241:SHG262250 SRC262241:SRC262250 TAY262241:TAY262250 TKU262241:TKU262250 TUQ262241:TUQ262250 UEM262241:UEM262250 UOI262241:UOI262250 UYE262241:UYE262250 VIA262241:VIA262250 VRW262241:VRW262250 WBS262241:WBS262250 WLO262241:WLO262250 WVK262241:WVK262250 IY327777:IY327786 SU327777:SU327786 ACQ327777:ACQ327786 AMM327777:AMM327786 AWI327777:AWI327786 BGE327777:BGE327786 BQA327777:BQA327786 BZW327777:BZW327786 CJS327777:CJS327786 CTO327777:CTO327786 DDK327777:DDK327786 DNG327777:DNG327786 DXC327777:DXC327786 EGY327777:EGY327786 EQU327777:EQU327786 FAQ327777:FAQ327786 FKM327777:FKM327786 FUI327777:FUI327786 GEE327777:GEE327786 GOA327777:GOA327786 GXW327777:GXW327786 HHS327777:HHS327786 HRO327777:HRO327786 IBK327777:IBK327786 ILG327777:ILG327786 IVC327777:IVC327786 JEY327777:JEY327786 JOU327777:JOU327786 JYQ327777:JYQ327786 KIM327777:KIM327786 KSI327777:KSI327786 LCE327777:LCE327786 LMA327777:LMA327786 LVW327777:LVW327786 MFS327777:MFS327786 MPO327777:MPO327786 MZK327777:MZK327786 NJG327777:NJG327786 NTC327777:NTC327786 OCY327777:OCY327786 OMU327777:OMU327786 OWQ327777:OWQ327786 PGM327777:PGM327786 PQI327777:PQI327786 QAE327777:QAE327786 QKA327777:QKA327786 QTW327777:QTW327786 RDS327777:RDS327786 RNO327777:RNO327786 RXK327777:RXK327786 SHG327777:SHG327786 SRC327777:SRC327786 TAY327777:TAY327786 TKU327777:TKU327786 TUQ327777:TUQ327786 UEM327777:UEM327786 UOI327777:UOI327786 UYE327777:UYE327786 VIA327777:VIA327786 VRW327777:VRW327786 WBS327777:WBS327786 WLO327777:WLO327786 WVK327777:WVK327786 IY393313:IY393322 SU393313:SU393322 ACQ393313:ACQ393322 AMM393313:AMM393322 AWI393313:AWI393322 BGE393313:BGE393322 BQA393313:BQA393322 BZW393313:BZW393322 CJS393313:CJS393322 CTO393313:CTO393322 DDK393313:DDK393322 DNG393313:DNG393322 DXC393313:DXC393322 EGY393313:EGY393322 EQU393313:EQU393322 FAQ393313:FAQ393322 FKM393313:FKM393322 FUI393313:FUI393322 GEE393313:GEE393322 GOA393313:GOA393322 GXW393313:GXW393322 HHS393313:HHS393322 HRO393313:HRO393322 IBK393313:IBK393322 ILG393313:ILG393322 IVC393313:IVC393322 JEY393313:JEY393322 JOU393313:JOU393322 JYQ393313:JYQ393322 KIM393313:KIM393322 KSI393313:KSI393322 LCE393313:LCE393322 LMA393313:LMA393322 LVW393313:LVW393322 MFS393313:MFS393322 MPO393313:MPO393322 MZK393313:MZK393322 NJG393313:NJG393322 NTC393313:NTC393322 OCY393313:OCY393322 OMU393313:OMU393322 OWQ393313:OWQ393322 PGM393313:PGM393322 PQI393313:PQI393322 QAE393313:QAE393322 QKA393313:QKA393322 QTW393313:QTW393322 RDS393313:RDS393322 RNO393313:RNO393322 RXK393313:RXK393322 SHG393313:SHG393322 SRC393313:SRC393322 TAY393313:TAY393322 TKU393313:TKU393322 TUQ393313:TUQ393322 UEM393313:UEM393322 UOI393313:UOI393322 UYE393313:UYE393322 VIA393313:VIA393322 VRW393313:VRW393322 WBS393313:WBS393322 WLO393313:WLO393322 WVK393313:WVK393322 IY458849:IY458858 SU458849:SU458858 ACQ458849:ACQ458858 AMM458849:AMM458858 AWI458849:AWI458858 BGE458849:BGE458858 BQA458849:BQA458858 BZW458849:BZW458858 CJS458849:CJS458858 CTO458849:CTO458858 DDK458849:DDK458858 DNG458849:DNG458858 DXC458849:DXC458858 EGY458849:EGY458858 EQU458849:EQU458858 FAQ458849:FAQ458858 FKM458849:FKM458858 FUI458849:FUI458858 GEE458849:GEE458858 GOA458849:GOA458858 GXW458849:GXW458858 HHS458849:HHS458858 HRO458849:HRO458858 IBK458849:IBK458858 ILG458849:ILG458858 IVC458849:IVC458858 JEY458849:JEY458858 JOU458849:JOU458858 JYQ458849:JYQ458858 KIM458849:KIM458858 KSI458849:KSI458858 LCE458849:LCE458858 LMA458849:LMA458858 LVW458849:LVW458858 MFS458849:MFS458858 MPO458849:MPO458858 MZK458849:MZK458858 NJG458849:NJG458858 NTC458849:NTC458858 OCY458849:OCY458858 OMU458849:OMU458858 OWQ458849:OWQ458858 PGM458849:PGM458858 PQI458849:PQI458858 QAE458849:QAE458858 QKA458849:QKA458858 QTW458849:QTW458858 RDS458849:RDS458858 RNO458849:RNO458858 RXK458849:RXK458858 SHG458849:SHG458858 SRC458849:SRC458858 TAY458849:TAY458858 TKU458849:TKU458858 TUQ458849:TUQ458858 UEM458849:UEM458858 UOI458849:UOI458858 UYE458849:UYE458858 VIA458849:VIA458858 VRW458849:VRW458858 WBS458849:WBS458858 WLO458849:WLO458858 WVK458849:WVK458858 IY524385:IY524394 SU524385:SU524394 ACQ524385:ACQ524394 AMM524385:AMM524394 AWI524385:AWI524394 BGE524385:BGE524394 BQA524385:BQA524394 BZW524385:BZW524394 CJS524385:CJS524394 CTO524385:CTO524394 DDK524385:DDK524394 DNG524385:DNG524394 DXC524385:DXC524394 EGY524385:EGY524394 EQU524385:EQU524394 FAQ524385:FAQ524394 FKM524385:FKM524394 FUI524385:FUI524394 GEE524385:GEE524394 GOA524385:GOA524394 GXW524385:GXW524394 HHS524385:HHS524394 HRO524385:HRO524394 IBK524385:IBK524394 ILG524385:ILG524394 IVC524385:IVC524394 JEY524385:JEY524394 JOU524385:JOU524394 JYQ524385:JYQ524394 KIM524385:KIM524394 KSI524385:KSI524394 LCE524385:LCE524394 LMA524385:LMA524394 LVW524385:LVW524394 MFS524385:MFS524394 MPO524385:MPO524394 MZK524385:MZK524394 NJG524385:NJG524394 NTC524385:NTC524394 OCY524385:OCY524394 OMU524385:OMU524394 OWQ524385:OWQ524394 PGM524385:PGM524394 PQI524385:PQI524394 QAE524385:QAE524394 QKA524385:QKA524394 QTW524385:QTW524394 RDS524385:RDS524394 RNO524385:RNO524394 RXK524385:RXK524394 SHG524385:SHG524394 SRC524385:SRC524394 TAY524385:TAY524394 TKU524385:TKU524394 TUQ524385:TUQ524394 UEM524385:UEM524394 UOI524385:UOI524394 UYE524385:UYE524394 VIA524385:VIA524394 VRW524385:VRW524394 WBS524385:WBS524394 WLO524385:WLO524394 WVK524385:WVK524394 IY589921:IY589930 SU589921:SU589930 ACQ589921:ACQ589930 AMM589921:AMM589930 AWI589921:AWI589930 BGE589921:BGE589930 BQA589921:BQA589930 BZW589921:BZW589930 CJS589921:CJS589930 CTO589921:CTO589930 DDK589921:DDK589930 DNG589921:DNG589930 DXC589921:DXC589930 EGY589921:EGY589930 EQU589921:EQU589930 FAQ589921:FAQ589930 FKM589921:FKM589930 FUI589921:FUI589930 GEE589921:GEE589930 GOA589921:GOA589930 GXW589921:GXW589930 HHS589921:HHS589930 HRO589921:HRO589930 IBK589921:IBK589930 ILG589921:ILG589930 IVC589921:IVC589930 JEY589921:JEY589930 JOU589921:JOU589930 JYQ589921:JYQ589930 KIM589921:KIM589930 KSI589921:KSI589930 LCE589921:LCE589930 LMA589921:LMA589930 LVW589921:LVW589930 MFS589921:MFS589930 MPO589921:MPO589930 MZK589921:MZK589930 NJG589921:NJG589930 NTC589921:NTC589930 OCY589921:OCY589930 OMU589921:OMU589930 OWQ589921:OWQ589930 PGM589921:PGM589930 PQI589921:PQI589930 QAE589921:QAE589930 QKA589921:QKA589930 QTW589921:QTW589930 RDS589921:RDS589930 RNO589921:RNO589930 RXK589921:RXK589930 SHG589921:SHG589930 SRC589921:SRC589930 TAY589921:TAY589930 TKU589921:TKU589930 TUQ589921:TUQ589930 UEM589921:UEM589930 UOI589921:UOI589930 UYE589921:UYE589930 VIA589921:VIA589930 VRW589921:VRW589930 WBS589921:WBS589930 WLO589921:WLO589930 WVK589921:WVK589930 IY655457:IY655466 SU655457:SU655466 ACQ655457:ACQ655466 AMM655457:AMM655466 AWI655457:AWI655466 BGE655457:BGE655466 BQA655457:BQA655466 BZW655457:BZW655466 CJS655457:CJS655466 CTO655457:CTO655466 DDK655457:DDK655466 DNG655457:DNG655466 DXC655457:DXC655466 EGY655457:EGY655466 EQU655457:EQU655466 FAQ655457:FAQ655466 FKM655457:FKM655466 FUI655457:FUI655466 GEE655457:GEE655466 GOA655457:GOA655466 GXW655457:GXW655466 HHS655457:HHS655466 HRO655457:HRO655466 IBK655457:IBK655466 ILG655457:ILG655466 IVC655457:IVC655466 JEY655457:JEY655466 JOU655457:JOU655466 JYQ655457:JYQ655466 KIM655457:KIM655466 KSI655457:KSI655466 LCE655457:LCE655466 LMA655457:LMA655466 LVW655457:LVW655466 MFS655457:MFS655466 MPO655457:MPO655466 MZK655457:MZK655466 NJG655457:NJG655466 NTC655457:NTC655466 OCY655457:OCY655466 OMU655457:OMU655466 OWQ655457:OWQ655466 PGM655457:PGM655466 PQI655457:PQI655466 QAE655457:QAE655466 QKA655457:QKA655466 QTW655457:QTW655466 RDS655457:RDS655466 RNO655457:RNO655466 RXK655457:RXK655466 SHG655457:SHG655466 SRC655457:SRC655466 TAY655457:TAY655466 TKU655457:TKU655466 TUQ655457:TUQ655466 UEM655457:UEM655466 UOI655457:UOI655466 UYE655457:UYE655466 VIA655457:VIA655466 VRW655457:VRW655466 WBS655457:WBS655466 WLO655457:WLO655466 WVK655457:WVK655466 IY720993:IY721002 SU720993:SU721002 ACQ720993:ACQ721002 AMM720993:AMM721002 AWI720993:AWI721002 BGE720993:BGE721002 BQA720993:BQA721002 BZW720993:BZW721002 CJS720993:CJS721002 CTO720993:CTO721002 DDK720993:DDK721002 DNG720993:DNG721002 DXC720993:DXC721002 EGY720993:EGY721002 EQU720993:EQU721002 FAQ720993:FAQ721002 FKM720993:FKM721002 FUI720993:FUI721002 GEE720993:GEE721002 GOA720993:GOA721002 GXW720993:GXW721002 HHS720993:HHS721002 HRO720993:HRO721002 IBK720993:IBK721002 ILG720993:ILG721002 IVC720993:IVC721002 JEY720993:JEY721002 JOU720993:JOU721002 JYQ720993:JYQ721002 KIM720993:KIM721002 KSI720993:KSI721002 LCE720993:LCE721002 LMA720993:LMA721002 LVW720993:LVW721002 MFS720993:MFS721002 MPO720993:MPO721002 MZK720993:MZK721002 NJG720993:NJG721002 NTC720993:NTC721002 OCY720993:OCY721002 OMU720993:OMU721002 OWQ720993:OWQ721002 PGM720993:PGM721002 PQI720993:PQI721002 QAE720993:QAE721002 QKA720993:QKA721002 QTW720993:QTW721002 RDS720993:RDS721002 RNO720993:RNO721002 RXK720993:RXK721002 SHG720993:SHG721002 SRC720993:SRC721002 TAY720993:TAY721002 TKU720993:TKU721002 TUQ720993:TUQ721002 UEM720993:UEM721002 UOI720993:UOI721002 UYE720993:UYE721002 VIA720993:VIA721002 VRW720993:VRW721002 WBS720993:WBS721002 WLO720993:WLO721002 WVK720993:WVK721002 IY786529:IY786538 SU786529:SU786538 ACQ786529:ACQ786538 AMM786529:AMM786538 AWI786529:AWI786538 BGE786529:BGE786538 BQA786529:BQA786538 BZW786529:BZW786538 CJS786529:CJS786538 CTO786529:CTO786538 DDK786529:DDK786538 DNG786529:DNG786538 DXC786529:DXC786538 EGY786529:EGY786538 EQU786529:EQU786538 FAQ786529:FAQ786538 FKM786529:FKM786538 FUI786529:FUI786538 GEE786529:GEE786538 GOA786529:GOA786538 GXW786529:GXW786538 HHS786529:HHS786538 HRO786529:HRO786538 IBK786529:IBK786538 ILG786529:ILG786538 IVC786529:IVC786538 JEY786529:JEY786538 JOU786529:JOU786538 JYQ786529:JYQ786538 KIM786529:KIM786538 KSI786529:KSI786538 LCE786529:LCE786538 LMA786529:LMA786538 LVW786529:LVW786538 MFS786529:MFS786538 MPO786529:MPO786538 MZK786529:MZK786538 NJG786529:NJG786538 NTC786529:NTC786538 OCY786529:OCY786538 OMU786529:OMU786538 OWQ786529:OWQ786538 PGM786529:PGM786538 PQI786529:PQI786538 QAE786529:QAE786538 QKA786529:QKA786538 QTW786529:QTW786538 RDS786529:RDS786538 RNO786529:RNO786538 RXK786529:RXK786538 SHG786529:SHG786538 SRC786529:SRC786538 TAY786529:TAY786538 TKU786529:TKU786538 TUQ786529:TUQ786538 UEM786529:UEM786538 UOI786529:UOI786538 UYE786529:UYE786538 VIA786529:VIA786538 VRW786529:VRW786538 WBS786529:WBS786538 WLO786529:WLO786538 WVK786529:WVK786538 IY852065:IY852074 SU852065:SU852074 ACQ852065:ACQ852074 AMM852065:AMM852074 AWI852065:AWI852074 BGE852065:BGE852074 BQA852065:BQA852074 BZW852065:BZW852074 CJS852065:CJS852074 CTO852065:CTO852074 DDK852065:DDK852074 DNG852065:DNG852074 DXC852065:DXC852074 EGY852065:EGY852074 EQU852065:EQU852074 FAQ852065:FAQ852074 FKM852065:FKM852074 FUI852065:FUI852074 GEE852065:GEE852074 GOA852065:GOA852074 GXW852065:GXW852074 HHS852065:HHS852074 HRO852065:HRO852074 IBK852065:IBK852074 ILG852065:ILG852074 IVC852065:IVC852074 JEY852065:JEY852074 JOU852065:JOU852074 JYQ852065:JYQ852074 KIM852065:KIM852074 KSI852065:KSI852074 LCE852065:LCE852074 LMA852065:LMA852074 LVW852065:LVW852074 MFS852065:MFS852074 MPO852065:MPO852074 MZK852065:MZK852074 NJG852065:NJG852074 NTC852065:NTC852074 OCY852065:OCY852074 OMU852065:OMU852074 OWQ852065:OWQ852074 PGM852065:PGM852074 PQI852065:PQI852074 QAE852065:QAE852074 QKA852065:QKA852074 QTW852065:QTW852074 RDS852065:RDS852074 RNO852065:RNO852074 RXK852065:RXK852074 SHG852065:SHG852074 SRC852065:SRC852074 TAY852065:TAY852074 TKU852065:TKU852074 TUQ852065:TUQ852074 UEM852065:UEM852074 UOI852065:UOI852074 UYE852065:UYE852074 VIA852065:VIA852074 VRW852065:VRW852074 WBS852065:WBS852074 WLO852065:WLO852074 WVK852065:WVK852074 IY917601:IY917610 SU917601:SU917610 ACQ917601:ACQ917610 AMM917601:AMM917610 AWI917601:AWI917610 BGE917601:BGE917610 BQA917601:BQA917610 BZW917601:BZW917610 CJS917601:CJS917610 CTO917601:CTO917610 DDK917601:DDK917610 DNG917601:DNG917610 DXC917601:DXC917610 EGY917601:EGY917610 EQU917601:EQU917610 FAQ917601:FAQ917610 FKM917601:FKM917610 FUI917601:FUI917610 GEE917601:GEE917610 GOA917601:GOA917610 GXW917601:GXW917610 HHS917601:HHS917610 HRO917601:HRO917610 IBK917601:IBK917610 ILG917601:ILG917610 IVC917601:IVC917610 JEY917601:JEY917610 JOU917601:JOU917610 JYQ917601:JYQ917610 KIM917601:KIM917610 KSI917601:KSI917610 LCE917601:LCE917610 LMA917601:LMA917610 LVW917601:LVW917610 MFS917601:MFS917610 MPO917601:MPO917610 MZK917601:MZK917610 NJG917601:NJG917610 NTC917601:NTC917610 OCY917601:OCY917610 OMU917601:OMU917610 OWQ917601:OWQ917610 PGM917601:PGM917610 PQI917601:PQI917610 QAE917601:QAE917610 QKA917601:QKA917610 QTW917601:QTW917610 RDS917601:RDS917610 RNO917601:RNO917610 RXK917601:RXK917610 SHG917601:SHG917610 SRC917601:SRC917610 TAY917601:TAY917610 TKU917601:TKU917610 TUQ917601:TUQ917610 UEM917601:UEM917610 UOI917601:UOI917610 UYE917601:UYE917610 VIA917601:VIA917610 VRW917601:VRW917610 WBS917601:WBS917610 WLO917601:WLO917610 WVK917601:WVK917610 IY983137:IY983146 SU983137:SU983146 ACQ983137:ACQ983146 AMM983137:AMM983146 AWI983137:AWI983146 BGE983137:BGE983146 BQA983137:BQA983146 BZW983137:BZW983146 CJS983137:CJS983146 CTO983137:CTO983146 DDK983137:DDK983146 DNG983137:DNG983146 DXC983137:DXC983146 EGY983137:EGY983146 EQU983137:EQU983146 FAQ983137:FAQ983146 FKM983137:FKM983146 FUI983137:FUI983146 GEE983137:GEE983146 GOA983137:GOA983146 GXW983137:GXW983146 HHS983137:HHS983146 HRO983137:HRO983146 IBK983137:IBK983146 ILG983137:ILG983146 IVC983137:IVC983146 JEY983137:JEY983146 JOU983137:JOU983146 JYQ983137:JYQ983146 KIM983137:KIM983146 KSI983137:KSI983146 LCE983137:LCE983146 LMA983137:LMA983146 LVW983137:LVW983146 MFS983137:MFS983146 MPO983137:MPO983146 MZK983137:MZK983146 NJG983137:NJG983146 NTC983137:NTC983146 OCY983137:OCY983146 OMU983137:OMU983146 OWQ983137:OWQ983146 PGM983137:PGM983146 PQI983137:PQI983146 QAE983137:QAE983146 QKA983137:QKA983146 QTW983137:QTW983146 RDS983137:RDS983146 RNO983137:RNO983146 RXK983137:RXK983146 SHG983137:SHG983146 SRC983137:SRC983146 TAY983137:TAY983146 TKU983137:TKU983146 TUQ983137:TUQ983146 UEM983137:UEM983146 UOI983137:UOI983146 UYE983137:UYE983146 VIA983137:VIA983146 VRW983137:VRW983146 WBS983137:WBS983146 WLO983137:WLO983146 WVK983137:WVK983146 WVK81:WVK107 WLO81:WLO107 WBS81:WBS107 VRW81:VRW107 VIA81:VIA107 UYE81:UYE107 UOI81:UOI107 UEM81:UEM107 TUQ81:TUQ107 TKU81:TKU107 TAY81:TAY107 SRC81:SRC107 SHG81:SHG107 RXK81:RXK107 RNO81:RNO107 RDS81:RDS107 QTW81:QTW107 QKA81:QKA107 QAE81:QAE107 PQI81:PQI107 PGM81:PGM107 OWQ81:OWQ107 OMU81:OMU107 OCY81:OCY107 NTC81:NTC107 NJG81:NJG107 MZK81:MZK107 MPO81:MPO107 MFS81:MFS107 LVW81:LVW107 LMA81:LMA107 LCE81:LCE107 KSI81:KSI107 KIM81:KIM107 JYQ81:JYQ107 JOU81:JOU107 JEY81:JEY107 IVC81:IVC107 ILG81:ILG107 IBK81:IBK107 HRO81:HRO107 HHS81:HHS107 GXW81:GXW107 GOA81:GOA107 GEE81:GEE107 FUI81:FUI107 FKM81:FKM107 FAQ81:FAQ107 EQU81:EQU107 EGY81:EGY107 DXC81:DXC107 DNG81:DNG107 DDK81:DDK107 CTO81:CTO107 CJS81:CJS107 BZW81:BZW107 BQA81:BQA107 BGE81:BGE107 AWI81:AWI107 AMM81:AMM107 ACQ81:ACQ107 SU81:SU107 IY81:IY107 IY71:IY76 WVK71:WVK76 WLO71:WLO76 WBS71:WBS76 VRW71:VRW76 VIA71:VIA76 UYE71:UYE76 UOI71:UOI76 UEM71:UEM76 TUQ71:TUQ76 TKU71:TKU76 TAY71:TAY76 SRC71:SRC76 SHG71:SHG76 RXK71:RXK76 RNO71:RNO76 RDS71:RDS76 QTW71:QTW76 QKA71:QKA76 QAE71:QAE76 PQI71:PQI76 PGM71:PGM76 OWQ71:OWQ76 OMU71:OMU76 OCY71:OCY76 NTC71:NTC76 NJG71:NJG76 MZK71:MZK76 MPO71:MPO76 MFS71:MFS76 LVW71:LVW76 LMA71:LMA76 LCE71:LCE76 KSI71:KSI76 KIM71:KIM76 JYQ71:JYQ76 JOU71:JOU76 JEY71:JEY76 IVC71:IVC76 ILG71:ILG76 IBK71:IBK76 HRO71:HRO76 HHS71:HHS76 GXW71:GXW76 GOA71:GOA76 GEE71:GEE76 FUI71:FUI76 FKM71:FKM76 FAQ71:FAQ76 EQU71:EQU76 EGY71:EGY76 DXC71:DXC76 DNG71:DNG76 DDK71:DDK76 CTO71:CTO76 CJS71:CJS76 BZW71:BZW76 BQA71:BQA76 BGE71:BGE76 AWI71:AWI76 AMM71:AMM76 ACQ71:ACQ76 SU71:SU76">
      <formula1>StartDate</formula1>
      <formula2>ExpiryDate</formula2>
    </dataValidation>
    <dataValidation type="list" allowBlank="1" showInputMessage="1" showErrorMessage="1" sqref="C43:C52 C57:C66">
      <formula1>TRAVEL</formula1>
    </dataValidation>
    <dataValidation type="list" allowBlank="1" showInputMessage="1" showErrorMessage="1" sqref="C82:C108">
      <formula1>other</formula1>
    </dataValidation>
    <dataValidation type="list" allowBlank="1" showInputMessage="1" showErrorMessage="1" sqref="C81">
      <formula1>OPERATING</formula1>
    </dataValidation>
    <dataValidation type="list" allowBlank="1" showInputMessage="1" showErrorMessage="1" sqref="C71:C77">
      <formula1>SHARED</formula1>
    </dataValidation>
    <dataValidation type="list" allowBlank="1" showInputMessage="1" showErrorMessage="1" sqref="C28:C37">
      <formula1>equipment</formula1>
    </dataValidation>
  </dataValidations>
  <printOptions horizontalCentered="1"/>
  <pageMargins left="0.39370078740157483" right="0" top="0.39370078740157483" bottom="0" header="0.19685039370078741" footer="0"/>
  <pageSetup paperSize="8" scale="56" orientation="portrait" r:id="rId1"/>
  <headerFooter alignWithMargins="0">
    <oddHeader>&amp;L&amp;8Flinders Budget: &amp;F&amp;R&amp;8&amp;D</oddHeader>
    <oddFooter>&amp;CPage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J90"/>
  <sheetViews>
    <sheetView topLeftCell="C7" workbookViewId="0">
      <selection activeCell="F20" sqref="F20"/>
    </sheetView>
  </sheetViews>
  <sheetFormatPr defaultRowHeight="15" outlineLevelCol="1" x14ac:dyDescent="0.25"/>
  <cols>
    <col min="1" max="1" width="5.42578125" style="608" customWidth="1"/>
    <col min="2" max="2" width="41" style="608" customWidth="1"/>
    <col min="3" max="3" width="63" style="611" customWidth="1"/>
    <col min="4" max="4" width="5.7109375" style="611" customWidth="1"/>
    <col min="5" max="5" width="42.42578125" style="611" bestFit="1" customWidth="1"/>
    <col min="6" max="6" width="5.42578125" style="611" customWidth="1"/>
    <col min="7" max="7" width="9.140625" style="611"/>
    <col min="8" max="8" width="39.42578125" style="611" bestFit="1" customWidth="1"/>
    <col min="9" max="9" width="8" style="611" bestFit="1" customWidth="1"/>
    <col min="10" max="10" width="3.140625" style="611" customWidth="1"/>
    <col min="11" max="11" width="9.140625" style="611"/>
    <col min="12" max="12" width="24.85546875" style="611" bestFit="1" customWidth="1"/>
    <col min="13" max="13" width="9.140625" style="611"/>
    <col min="14" max="14" width="16.140625" style="611" bestFit="1" customWidth="1"/>
    <col min="15" max="15" width="15.7109375" style="611" bestFit="1" customWidth="1"/>
    <col min="16" max="17" width="15.85546875" style="611" bestFit="1" customWidth="1"/>
    <col min="18" max="20" width="15.7109375" style="611" bestFit="1" customWidth="1"/>
    <col min="21" max="22" width="9.140625" style="611"/>
    <col min="23" max="23" width="9.140625" style="611" hidden="1" customWidth="1" outlineLevel="1"/>
    <col min="24" max="24" width="52.140625" style="611" hidden="1" customWidth="1" outlineLevel="1"/>
    <col min="25" max="25" width="57.7109375" style="611" bestFit="1" customWidth="1" collapsed="1"/>
    <col min="26" max="26" width="9.140625" style="611" hidden="1" customWidth="1" outlineLevel="1"/>
    <col min="27" max="27" width="52.140625" style="611" hidden="1" customWidth="1" outlineLevel="1"/>
    <col min="28" max="28" width="57.7109375" style="611" bestFit="1" customWidth="1" collapsed="1"/>
    <col min="29" max="29" width="5.42578125" style="611" customWidth="1"/>
    <col min="30" max="30" width="15.7109375" style="611" hidden="1" customWidth="1" outlineLevel="1"/>
    <col min="31" max="31" width="35" style="611" hidden="1" customWidth="1" outlineLevel="1"/>
    <col min="32" max="32" width="40.5703125" style="611" bestFit="1" customWidth="1" collapsed="1"/>
    <col min="33" max="33" width="4.42578125" style="611" customWidth="1"/>
    <col min="34" max="34" width="8.42578125" style="611" hidden="1" customWidth="1" outlineLevel="1"/>
    <col min="35" max="35" width="40" style="611" hidden="1" customWidth="1" outlineLevel="1"/>
    <col min="36" max="36" width="45.5703125" style="611" bestFit="1" customWidth="1" collapsed="1"/>
    <col min="37" max="16384" width="9.140625" style="611"/>
  </cols>
  <sheetData>
    <row r="1" spans="1:36" ht="15.75" x14ac:dyDescent="0.25">
      <c r="C1" s="609" t="s">
        <v>13</v>
      </c>
      <c r="D1" s="609"/>
      <c r="E1" s="610" t="s">
        <v>76</v>
      </c>
      <c r="H1" s="612" t="s">
        <v>171</v>
      </c>
      <c r="I1" s="612" t="s">
        <v>172</v>
      </c>
    </row>
    <row r="2" spans="1:36" s="616" customFormat="1" x14ac:dyDescent="0.25">
      <c r="A2" s="613"/>
      <c r="B2" s="613"/>
      <c r="C2" s="614" t="s">
        <v>14</v>
      </c>
      <c r="D2" s="614"/>
      <c r="E2" s="615" t="s">
        <v>888</v>
      </c>
      <c r="H2" s="611"/>
      <c r="I2" s="611"/>
      <c r="W2" s="613" t="s">
        <v>835</v>
      </c>
      <c r="Y2" s="616" t="str">
        <f>W2</f>
        <v>Other Expenses:</v>
      </c>
      <c r="Z2" s="616" t="s">
        <v>611</v>
      </c>
      <c r="AD2" s="617" t="s">
        <v>523</v>
      </c>
      <c r="AE2" s="611"/>
      <c r="AF2" s="617"/>
      <c r="AH2" s="613" t="s">
        <v>519</v>
      </c>
      <c r="AI2" s="611"/>
    </row>
    <row r="3" spans="1:36" x14ac:dyDescent="0.25">
      <c r="C3" s="611" t="str">
        <f t="shared" ref="C3:C67" si="0">A3&amp;" "&amp;B3</f>
        <v xml:space="preserve"> </v>
      </c>
      <c r="E3" s="615" t="s">
        <v>889</v>
      </c>
      <c r="H3" s="611" t="s">
        <v>198</v>
      </c>
      <c r="I3" s="618">
        <v>0.27</v>
      </c>
      <c r="L3" s="616" t="s">
        <v>207</v>
      </c>
      <c r="W3" s="619">
        <v>34101</v>
      </c>
      <c r="X3" s="611" t="s">
        <v>2</v>
      </c>
      <c r="Y3" s="611" t="str">
        <f t="shared" ref="Y3:Y33" si="1">W3&amp;" "&amp;X3</f>
        <v>34101 Legal Fees</v>
      </c>
      <c r="Z3" s="619">
        <v>48503</v>
      </c>
      <c r="AA3" s="611" t="s">
        <v>834</v>
      </c>
      <c r="AB3" s="611" t="str">
        <f>Z3&amp;" "&amp;AA3</f>
        <v>48503 Research Shared Grants - Non HEP</v>
      </c>
      <c r="AD3" s="619">
        <v>57010</v>
      </c>
      <c r="AE3" s="611" t="s">
        <v>606</v>
      </c>
      <c r="AF3" s="611" t="str">
        <f>AD3&amp;" "&amp;AE3</f>
        <v>57010 Buildings Freehold - CY Additions</v>
      </c>
      <c r="AH3" s="619">
        <v>41101</v>
      </c>
      <c r="AI3" s="611" t="s">
        <v>249</v>
      </c>
      <c r="AJ3" s="611" t="str">
        <f t="shared" ref="AJ3:AJ10" si="2">AH3&amp;" "&amp;AI3</f>
        <v>41101 Travel - Accommodation Domestic</v>
      </c>
    </row>
    <row r="4" spans="1:36" x14ac:dyDescent="0.25">
      <c r="A4" s="608">
        <v>616</v>
      </c>
      <c r="B4" s="608" t="s">
        <v>810</v>
      </c>
      <c r="C4" s="611" t="str">
        <f t="shared" si="0"/>
        <v>616 Research NonHERDC External</v>
      </c>
      <c r="E4" s="615" t="s">
        <v>890</v>
      </c>
      <c r="H4" s="611" t="s">
        <v>199</v>
      </c>
      <c r="I4" s="618">
        <v>0.16500000000000001</v>
      </c>
      <c r="L4" s="620" t="s">
        <v>208</v>
      </c>
      <c r="N4" s="611">
        <v>2016</v>
      </c>
      <c r="O4" s="611">
        <v>2017</v>
      </c>
      <c r="P4" s="611">
        <v>2018</v>
      </c>
      <c r="Q4" s="611">
        <v>2019</v>
      </c>
      <c r="R4" s="611">
        <v>2020</v>
      </c>
      <c r="S4" s="611">
        <v>2021</v>
      </c>
      <c r="T4" s="611">
        <v>2022</v>
      </c>
      <c r="W4" s="619">
        <v>34130</v>
      </c>
      <c r="X4" s="611" t="s">
        <v>305</v>
      </c>
      <c r="Y4" s="611" t="str">
        <f t="shared" si="1"/>
        <v>34130 Audit Fees - Internal</v>
      </c>
      <c r="Z4" s="619">
        <v>47141</v>
      </c>
      <c r="AA4" s="611" t="s">
        <v>833</v>
      </c>
      <c r="AB4" s="611" t="str">
        <f>Z4&amp;" "&amp;AA4</f>
        <v>47141 Research Shared Grant -  HEP</v>
      </c>
      <c r="AD4" s="619">
        <v>57603</v>
      </c>
      <c r="AE4" s="611" t="s">
        <v>607</v>
      </c>
      <c r="AF4" s="611" t="str">
        <f>AD4&amp;" "&amp;AE4</f>
        <v>57603 Furniture &amp; Fittings-CY Additions</v>
      </c>
      <c r="AH4" s="619">
        <v>41103</v>
      </c>
      <c r="AI4" s="611" t="s">
        <v>605</v>
      </c>
      <c r="AJ4" s="611" t="str">
        <f t="shared" si="2"/>
        <v>41103 Trav - A/fares Dom</v>
      </c>
    </row>
    <row r="5" spans="1:36" ht="14.25" customHeight="1" x14ac:dyDescent="0.25">
      <c r="A5" s="608">
        <v>617</v>
      </c>
      <c r="B5" s="608" t="s">
        <v>809</v>
      </c>
      <c r="E5" s="611" t="s">
        <v>533</v>
      </c>
      <c r="H5" s="611" t="s">
        <v>200</v>
      </c>
      <c r="I5" s="618">
        <v>0.16500000000000001</v>
      </c>
      <c r="L5" s="611" t="s">
        <v>209</v>
      </c>
      <c r="N5" s="621">
        <v>42370</v>
      </c>
      <c r="O5" s="621">
        <v>42737</v>
      </c>
      <c r="P5" s="621">
        <v>43101</v>
      </c>
      <c r="Q5" s="621">
        <v>43466</v>
      </c>
      <c r="R5" s="621">
        <v>43831</v>
      </c>
      <c r="S5" s="621">
        <v>44197</v>
      </c>
      <c r="T5" s="621">
        <v>44564</v>
      </c>
      <c r="W5" s="619">
        <v>34131</v>
      </c>
      <c r="X5" s="611" t="s">
        <v>306</v>
      </c>
      <c r="Y5" s="611" t="str">
        <f t="shared" si="1"/>
        <v>34131 Audit Fees - External</v>
      </c>
      <c r="AD5" s="619">
        <v>57613</v>
      </c>
      <c r="AE5" s="611" t="s">
        <v>608</v>
      </c>
      <c r="AF5" s="611" t="str">
        <f>AD5&amp;" "&amp;AE5</f>
        <v>57613 Computer Equipment-CY Additions</v>
      </c>
      <c r="AH5" s="619">
        <v>41105</v>
      </c>
      <c r="AI5" s="611" t="s">
        <v>185</v>
      </c>
      <c r="AJ5" s="611" t="str">
        <f t="shared" si="2"/>
        <v>41105 Travel - Car Hire Domestic</v>
      </c>
    </row>
    <row r="6" spans="1:36" x14ac:dyDescent="0.25">
      <c r="A6" s="608">
        <v>631</v>
      </c>
      <c r="B6" s="608" t="s">
        <v>629</v>
      </c>
      <c r="C6" s="611" t="str">
        <f t="shared" si="0"/>
        <v>631 Research ARC Disc DECRA</v>
      </c>
      <c r="E6" s="615" t="s">
        <v>891</v>
      </c>
      <c r="H6" s="611" t="s">
        <v>201</v>
      </c>
      <c r="I6" s="618">
        <v>0.27</v>
      </c>
      <c r="L6" s="611" t="s">
        <v>210</v>
      </c>
      <c r="N6" s="621">
        <v>42395</v>
      </c>
      <c r="O6" s="621">
        <v>42761</v>
      </c>
      <c r="P6" s="621">
        <v>43126</v>
      </c>
      <c r="Q6" s="621">
        <v>43493</v>
      </c>
      <c r="R6" s="621">
        <v>43857</v>
      </c>
      <c r="S6" s="621">
        <v>44222</v>
      </c>
      <c r="T6" s="621">
        <v>44587</v>
      </c>
      <c r="W6" s="619">
        <v>34132</v>
      </c>
      <c r="X6" s="611" t="s">
        <v>307</v>
      </c>
      <c r="Y6" s="611" t="str">
        <f t="shared" si="1"/>
        <v>34132 Audit Fees - Other</v>
      </c>
      <c r="AD6" s="619">
        <v>57623</v>
      </c>
      <c r="AE6" s="611" t="s">
        <v>609</v>
      </c>
      <c r="AF6" s="611" t="str">
        <f>AD6&amp;" "&amp;AE6</f>
        <v>57623 Equipment &amp; Machinery-CY Additions</v>
      </c>
      <c r="AH6" s="619">
        <v>41109</v>
      </c>
      <c r="AI6" s="611" t="s">
        <v>254</v>
      </c>
      <c r="AJ6" s="611" t="str">
        <f t="shared" si="2"/>
        <v>41109 Travel - Car Allowance and Reimbursement</v>
      </c>
    </row>
    <row r="7" spans="1:36" x14ac:dyDescent="0.25">
      <c r="A7" s="608">
        <v>632</v>
      </c>
      <c r="B7" s="608" t="s">
        <v>630</v>
      </c>
      <c r="C7" s="611" t="str">
        <f t="shared" si="0"/>
        <v>632 Research ARC Disc Indig Res Devt</v>
      </c>
      <c r="H7" s="611" t="s">
        <v>202</v>
      </c>
      <c r="I7" s="618">
        <v>0.16500000000000001</v>
      </c>
      <c r="L7" s="611" t="s">
        <v>211</v>
      </c>
      <c r="N7" s="621">
        <v>42454</v>
      </c>
      <c r="O7" s="621">
        <v>42839</v>
      </c>
      <c r="P7" s="621">
        <v>43189</v>
      </c>
      <c r="Q7" s="621">
        <v>43574</v>
      </c>
      <c r="R7" s="621">
        <v>43931</v>
      </c>
      <c r="S7" s="621">
        <v>44288</v>
      </c>
      <c r="T7" s="621">
        <v>44666</v>
      </c>
      <c r="W7" s="619">
        <v>36301</v>
      </c>
      <c r="X7" s="611" t="s">
        <v>316</v>
      </c>
      <c r="Y7" s="611" t="str">
        <f t="shared" si="1"/>
        <v>36301 Insurance</v>
      </c>
      <c r="AD7" s="619">
        <v>57633</v>
      </c>
      <c r="AE7" s="611" t="s">
        <v>610</v>
      </c>
      <c r="AF7" s="611" t="str">
        <f>AD7&amp;" "&amp;AE7</f>
        <v>57633 Motor Vehicles-CY Additions</v>
      </c>
      <c r="AH7" s="619">
        <v>41111</v>
      </c>
      <c r="AI7" s="611" t="s">
        <v>255</v>
      </c>
      <c r="AJ7" s="611" t="str">
        <f t="shared" si="2"/>
        <v>41111 Travel - Taxi Expenses Domestic</v>
      </c>
    </row>
    <row r="8" spans="1:36" x14ac:dyDescent="0.25">
      <c r="A8" s="608">
        <v>633</v>
      </c>
      <c r="B8" s="608" t="s">
        <v>631</v>
      </c>
      <c r="C8" s="611" t="str">
        <f t="shared" si="0"/>
        <v>633 Research ARC Disc Projects</v>
      </c>
      <c r="H8" s="611" t="s">
        <v>203</v>
      </c>
      <c r="I8" s="618">
        <v>0.16500000000000001</v>
      </c>
      <c r="L8" s="611" t="s">
        <v>212</v>
      </c>
      <c r="N8" s="622">
        <v>42457</v>
      </c>
      <c r="O8" s="622">
        <v>42842</v>
      </c>
      <c r="P8" s="622">
        <v>43192</v>
      </c>
      <c r="Q8" s="622">
        <v>43577</v>
      </c>
      <c r="R8" s="622">
        <v>43934</v>
      </c>
      <c r="S8" s="622">
        <v>44291</v>
      </c>
      <c r="T8" s="622">
        <v>44669</v>
      </c>
      <c r="W8" s="619">
        <v>37201</v>
      </c>
      <c r="X8" s="611" t="s">
        <v>334</v>
      </c>
      <c r="Y8" s="611" t="str">
        <f t="shared" si="1"/>
        <v>37201 Cleaning - Contract</v>
      </c>
      <c r="AD8" s="619"/>
      <c r="AH8" s="619">
        <v>41115</v>
      </c>
      <c r="AI8" s="611" t="s">
        <v>257</v>
      </c>
      <c r="AJ8" s="611" t="str">
        <f t="shared" si="2"/>
        <v>41115 Travel - Subsistence Domestic</v>
      </c>
    </row>
    <row r="9" spans="1:36" x14ac:dyDescent="0.25">
      <c r="A9" s="608">
        <v>634</v>
      </c>
      <c r="B9" s="608" t="s">
        <v>632</v>
      </c>
      <c r="C9" s="611" t="str">
        <f t="shared" si="0"/>
        <v>634 Research ARC Disc via HEP</v>
      </c>
      <c r="E9" s="610" t="s">
        <v>91</v>
      </c>
      <c r="I9" s="618"/>
      <c r="L9" s="611" t="s">
        <v>213</v>
      </c>
      <c r="N9" s="621">
        <v>42485</v>
      </c>
      <c r="O9" s="621">
        <v>42850</v>
      </c>
      <c r="P9" s="621">
        <v>43215</v>
      </c>
      <c r="Q9" s="621">
        <v>43580</v>
      </c>
      <c r="R9" s="621">
        <v>43948</v>
      </c>
      <c r="S9" s="621">
        <v>44312</v>
      </c>
      <c r="T9" s="621">
        <v>44676</v>
      </c>
      <c r="W9" s="619">
        <v>37250</v>
      </c>
      <c r="X9" s="611" t="s">
        <v>335</v>
      </c>
      <c r="Y9" s="611" t="str">
        <f t="shared" si="1"/>
        <v>37250 Waste Disposal &amp; Sanitation</v>
      </c>
      <c r="AH9" s="619">
        <v>41117</v>
      </c>
      <c r="AI9" s="611" t="s">
        <v>259</v>
      </c>
      <c r="AJ9" s="611" t="str">
        <f t="shared" si="2"/>
        <v>41117 Travel - Other Domestic</v>
      </c>
    </row>
    <row r="10" spans="1:36" x14ac:dyDescent="0.25">
      <c r="A10" s="608">
        <v>635</v>
      </c>
      <c r="B10" s="608" t="s">
        <v>633</v>
      </c>
      <c r="C10" s="611" t="str">
        <f t="shared" si="0"/>
        <v>635 Research ARC Future Fellowships</v>
      </c>
      <c r="E10" s="611" t="s">
        <v>15</v>
      </c>
      <c r="I10" s="618"/>
      <c r="L10" s="611" t="s">
        <v>214</v>
      </c>
      <c r="N10" s="621">
        <v>42492</v>
      </c>
      <c r="O10" s="621">
        <v>42856</v>
      </c>
      <c r="P10" s="621">
        <v>43227</v>
      </c>
      <c r="Q10" s="621">
        <v>43591</v>
      </c>
      <c r="R10" s="621">
        <v>43955</v>
      </c>
      <c r="S10" s="621">
        <v>44319</v>
      </c>
      <c r="T10" s="621">
        <v>44683</v>
      </c>
      <c r="W10" s="619">
        <v>37301</v>
      </c>
      <c r="X10" s="611" t="s">
        <v>336</v>
      </c>
      <c r="Y10" s="611" t="str">
        <f t="shared" si="1"/>
        <v>37301 Security Services</v>
      </c>
      <c r="AH10" s="619">
        <v>41131</v>
      </c>
      <c r="AI10" s="611" t="s">
        <v>263</v>
      </c>
      <c r="AJ10" s="611" t="str">
        <f t="shared" si="2"/>
        <v>41131 Motor Vehicle Expenses</v>
      </c>
    </row>
    <row r="11" spans="1:36" x14ac:dyDescent="0.25">
      <c r="A11" s="608">
        <v>636</v>
      </c>
      <c r="B11" s="608" t="s">
        <v>634</v>
      </c>
      <c r="C11" s="611" t="str">
        <f t="shared" si="0"/>
        <v>636 Research ARC Ctr of Excellence</v>
      </c>
      <c r="E11" s="611" t="s">
        <v>16</v>
      </c>
      <c r="I11" s="618"/>
      <c r="L11" s="611" t="s">
        <v>215</v>
      </c>
      <c r="N11" s="621">
        <v>42646</v>
      </c>
      <c r="O11" s="621">
        <v>43010</v>
      </c>
      <c r="P11" s="621">
        <v>43374</v>
      </c>
      <c r="Q11" s="621">
        <v>43745</v>
      </c>
      <c r="R11" s="621">
        <v>44109</v>
      </c>
      <c r="S11" s="621">
        <v>44473</v>
      </c>
      <c r="T11" s="621">
        <v>44837</v>
      </c>
      <c r="W11" s="619">
        <v>38602</v>
      </c>
      <c r="X11" s="611" t="s">
        <v>349</v>
      </c>
      <c r="Y11" s="611" t="str">
        <f t="shared" si="1"/>
        <v>38602 Bank Fees &amp; Charges</v>
      </c>
      <c r="AH11" s="619"/>
    </row>
    <row r="12" spans="1:36" x14ac:dyDescent="0.25">
      <c r="A12" s="608">
        <v>637</v>
      </c>
      <c r="B12" s="608" t="s">
        <v>635</v>
      </c>
      <c r="C12" s="611" t="str">
        <f t="shared" si="0"/>
        <v>637 Research ARC Ind Transf Res Hub</v>
      </c>
      <c r="I12" s="618"/>
      <c r="L12" s="611" t="s">
        <v>216</v>
      </c>
      <c r="N12" s="621">
        <v>42731</v>
      </c>
      <c r="O12" s="621">
        <v>43094</v>
      </c>
      <c r="P12" s="621">
        <v>43459</v>
      </c>
      <c r="Q12" s="621">
        <v>43824</v>
      </c>
      <c r="R12" s="621">
        <v>44190</v>
      </c>
      <c r="S12" s="621">
        <v>44557</v>
      </c>
      <c r="T12" s="621">
        <v>44922</v>
      </c>
      <c r="W12" s="619">
        <v>43101</v>
      </c>
      <c r="X12" s="611" t="s">
        <v>267</v>
      </c>
      <c r="Y12" s="611" t="str">
        <f t="shared" si="1"/>
        <v>43101 Admissions Expenses</v>
      </c>
      <c r="AH12" s="613" t="s">
        <v>520</v>
      </c>
      <c r="AJ12" s="616"/>
    </row>
    <row r="13" spans="1:36" ht="16.5" customHeight="1" x14ac:dyDescent="0.25">
      <c r="A13" s="608">
        <v>638</v>
      </c>
      <c r="B13" s="608" t="s">
        <v>636</v>
      </c>
      <c r="C13" s="611" t="str">
        <f t="shared" si="0"/>
        <v>638 Research ARC Ind Transf Trng Ctr</v>
      </c>
      <c r="I13" s="618"/>
      <c r="L13" s="611" t="s">
        <v>217</v>
      </c>
      <c r="N13" s="621">
        <v>42730</v>
      </c>
      <c r="O13" s="621">
        <v>43095</v>
      </c>
      <c r="P13" s="621">
        <v>43460</v>
      </c>
      <c r="Q13" s="621">
        <v>43825</v>
      </c>
      <c r="R13" s="621">
        <v>44193</v>
      </c>
      <c r="S13" s="621">
        <v>44558</v>
      </c>
      <c r="T13" s="621">
        <v>44921</v>
      </c>
      <c r="W13" s="619">
        <v>43102</v>
      </c>
      <c r="X13" s="611" t="s">
        <v>268</v>
      </c>
      <c r="Y13" s="611" t="str">
        <f t="shared" si="1"/>
        <v>43102 Orientation Expenses</v>
      </c>
      <c r="AH13" s="619">
        <v>41102</v>
      </c>
      <c r="AI13" s="611" t="s">
        <v>250</v>
      </c>
      <c r="AJ13" s="611" t="str">
        <f t="shared" ref="AJ13:AJ19" si="3">AH13&amp;" "&amp;AI13</f>
        <v>41102 Travel - Accommodation International</v>
      </c>
    </row>
    <row r="14" spans="1:36" x14ac:dyDescent="0.25">
      <c r="A14" s="608">
        <v>641</v>
      </c>
      <c r="B14" s="608" t="s">
        <v>637</v>
      </c>
      <c r="C14" s="611" t="str">
        <f t="shared" si="0"/>
        <v>641 Research ARC Link Projects</v>
      </c>
      <c r="I14" s="618"/>
      <c r="W14" s="619">
        <v>43103</v>
      </c>
      <c r="X14" s="611" t="s">
        <v>269</v>
      </c>
      <c r="Y14" s="611" t="str">
        <f t="shared" si="1"/>
        <v>43103 Excursion Expenses</v>
      </c>
      <c r="AH14" s="619">
        <v>41104</v>
      </c>
      <c r="AI14" s="611" t="s">
        <v>252</v>
      </c>
      <c r="AJ14" s="611" t="str">
        <f t="shared" si="3"/>
        <v>41104 Travel - Airfares International</v>
      </c>
    </row>
    <row r="15" spans="1:36" x14ac:dyDescent="0.25">
      <c r="A15" s="608">
        <v>642</v>
      </c>
      <c r="B15" s="608" t="s">
        <v>638</v>
      </c>
      <c r="C15" s="611" t="str">
        <f t="shared" si="0"/>
        <v>642 Research ARC Link Spec Res Init</v>
      </c>
      <c r="E15" s="611" t="s">
        <v>354</v>
      </c>
      <c r="I15" s="618"/>
      <c r="W15" s="619">
        <v>43104</v>
      </c>
      <c r="X15" s="611" t="s">
        <v>270</v>
      </c>
      <c r="Y15" s="611" t="str">
        <f t="shared" si="1"/>
        <v>43104 Handbook Printing &amp; Distribution</v>
      </c>
      <c r="AH15" s="619">
        <v>41106</v>
      </c>
      <c r="AI15" s="611" t="s">
        <v>186</v>
      </c>
      <c r="AJ15" s="611" t="str">
        <f t="shared" si="3"/>
        <v>41106 Travel - Car Hire International</v>
      </c>
    </row>
    <row r="16" spans="1:36" x14ac:dyDescent="0.25">
      <c r="A16" s="608">
        <v>643</v>
      </c>
      <c r="B16" s="608" t="s">
        <v>639</v>
      </c>
      <c r="C16" s="611" t="str">
        <f t="shared" si="0"/>
        <v>643 Research ARC Link Infra Eqp Fac</v>
      </c>
      <c r="E16" s="611" t="s">
        <v>355</v>
      </c>
      <c r="I16" s="618"/>
      <c r="R16" s="623" t="str">
        <f>P16&amp;" "&amp;Q16</f>
        <v xml:space="preserve"> </v>
      </c>
      <c r="W16" s="619">
        <v>44101</v>
      </c>
      <c r="X16" s="611" t="s">
        <v>428</v>
      </c>
      <c r="Y16" s="611" t="str">
        <f t="shared" si="1"/>
        <v>44101 Scholarships</v>
      </c>
      <c r="AH16" s="619">
        <v>41108</v>
      </c>
      <c r="AI16" s="611" t="s">
        <v>253</v>
      </c>
      <c r="AJ16" s="611" t="str">
        <f t="shared" si="3"/>
        <v>41108 Travel - Advance International</v>
      </c>
    </row>
    <row r="17" spans="1:36" x14ac:dyDescent="0.25">
      <c r="A17" s="608">
        <v>644</v>
      </c>
      <c r="B17" s="608" t="s">
        <v>640</v>
      </c>
      <c r="C17" s="611" t="str">
        <f t="shared" si="0"/>
        <v>644 Research ARC Link International</v>
      </c>
      <c r="I17" s="618"/>
      <c r="W17" s="619">
        <v>44102</v>
      </c>
      <c r="X17" s="611" t="s">
        <v>7</v>
      </c>
      <c r="Y17" s="611" t="str">
        <f t="shared" si="1"/>
        <v>44102 Student Grants</v>
      </c>
      <c r="AH17" s="619">
        <v>41112</v>
      </c>
      <c r="AI17" s="611" t="s">
        <v>256</v>
      </c>
      <c r="AJ17" s="611" t="str">
        <f t="shared" si="3"/>
        <v>41112 Travel - Taxi Expenses International</v>
      </c>
    </row>
    <row r="18" spans="1:36" x14ac:dyDescent="0.25">
      <c r="A18" s="608">
        <v>645</v>
      </c>
      <c r="B18" s="608" t="s">
        <v>641</v>
      </c>
      <c r="C18" s="611" t="str">
        <f t="shared" si="0"/>
        <v>645 Research ARC Link Lrnd Ac Sp Proj</v>
      </c>
      <c r="E18" s="611" t="s">
        <v>673</v>
      </c>
      <c r="G18" s="611" t="s">
        <v>701</v>
      </c>
      <c r="I18" s="618"/>
      <c r="T18" s="624" t="str">
        <f>R18&amp;" "&amp;S18</f>
        <v xml:space="preserve"> </v>
      </c>
      <c r="W18" s="619">
        <v>44103</v>
      </c>
      <c r="X18" s="611" t="s">
        <v>273</v>
      </c>
      <c r="Y18" s="611" t="str">
        <f t="shared" si="1"/>
        <v>44103 Donation Payments - External</v>
      </c>
      <c r="AH18" s="619">
        <v>41116</v>
      </c>
      <c r="AI18" s="611" t="s">
        <v>258</v>
      </c>
      <c r="AJ18" s="611" t="str">
        <f t="shared" si="3"/>
        <v>41116 Travel - Subsistence International</v>
      </c>
    </row>
    <row r="19" spans="1:36" x14ac:dyDescent="0.25">
      <c r="A19" s="608">
        <v>646</v>
      </c>
      <c r="B19" s="608" t="s">
        <v>642</v>
      </c>
      <c r="C19" s="611" t="str">
        <f t="shared" si="0"/>
        <v>646 Research ARC Link Res Network</v>
      </c>
      <c r="E19" s="611" t="s">
        <v>905</v>
      </c>
      <c r="G19" s="611" t="s">
        <v>702</v>
      </c>
      <c r="I19" s="618"/>
      <c r="W19" s="619">
        <v>48101</v>
      </c>
      <c r="X19" s="611" t="s">
        <v>282</v>
      </c>
      <c r="Y19" s="611" t="str">
        <f t="shared" si="1"/>
        <v>48101 Freight &amp; Couriers</v>
      </c>
      <c r="AH19" s="619">
        <v>41118</v>
      </c>
      <c r="AI19" s="611" t="s">
        <v>260</v>
      </c>
      <c r="AJ19" s="611" t="str">
        <f t="shared" si="3"/>
        <v>41118 Travel - Other International</v>
      </c>
    </row>
    <row r="20" spans="1:36" x14ac:dyDescent="0.25">
      <c r="A20" s="608">
        <v>647</v>
      </c>
      <c r="B20" s="608" t="s">
        <v>643</v>
      </c>
      <c r="C20" s="611" t="str">
        <f t="shared" si="0"/>
        <v>647 Research ARC Link via HEP</v>
      </c>
      <c r="E20" s="611" t="s">
        <v>680</v>
      </c>
      <c r="G20" s="611" t="s">
        <v>703</v>
      </c>
      <c r="I20" s="618"/>
      <c r="W20" s="619">
        <v>48102</v>
      </c>
      <c r="X20" s="611" t="s">
        <v>283</v>
      </c>
      <c r="Y20" s="611" t="str">
        <f t="shared" si="1"/>
        <v>48102 Printing &amp; Copying - Internal Printers</v>
      </c>
      <c r="AH20" s="619"/>
    </row>
    <row r="21" spans="1:36" x14ac:dyDescent="0.25">
      <c r="A21" s="608">
        <v>651</v>
      </c>
      <c r="B21" s="608" t="s">
        <v>644</v>
      </c>
      <c r="C21" s="611" t="str">
        <f t="shared" si="0"/>
        <v>651 Research NHMRC Career Devt Fel</v>
      </c>
      <c r="E21" s="611" t="s">
        <v>681</v>
      </c>
      <c r="G21" s="611" t="s">
        <v>704</v>
      </c>
      <c r="I21" s="618"/>
      <c r="W21" s="619">
        <v>48103</v>
      </c>
      <c r="X21" s="611" t="s">
        <v>284</v>
      </c>
      <c r="Y21" s="611" t="str">
        <f t="shared" si="1"/>
        <v>48103 Printing &amp; Copying - External Printers</v>
      </c>
    </row>
    <row r="22" spans="1:36" x14ac:dyDescent="0.25">
      <c r="A22" s="608">
        <v>652</v>
      </c>
      <c r="B22" s="608" t="s">
        <v>645</v>
      </c>
      <c r="C22" s="611" t="str">
        <f t="shared" si="0"/>
        <v>652 Research NHMRC Fellow via HEP</v>
      </c>
      <c r="E22" s="611" t="s">
        <v>906</v>
      </c>
      <c r="G22" s="611" t="s">
        <v>705</v>
      </c>
      <c r="I22" s="618"/>
      <c r="W22" s="619">
        <v>48104</v>
      </c>
      <c r="X22" s="611" t="s">
        <v>5</v>
      </c>
      <c r="Y22" s="611" t="str">
        <f t="shared" si="1"/>
        <v>48104 General Expenses</v>
      </c>
    </row>
    <row r="23" spans="1:36" x14ac:dyDescent="0.25">
      <c r="A23" s="608">
        <v>653</v>
      </c>
      <c r="B23" s="608" t="s">
        <v>646</v>
      </c>
      <c r="C23" s="611" t="str">
        <f t="shared" si="0"/>
        <v>653 Research NHMRC Ctr Res Excel</v>
      </c>
      <c r="E23" s="611" t="s">
        <v>679</v>
      </c>
      <c r="G23" s="611" t="s">
        <v>706</v>
      </c>
      <c r="I23" s="618"/>
      <c r="W23" s="619">
        <v>48105</v>
      </c>
      <c r="X23" s="611" t="s">
        <v>3</v>
      </c>
      <c r="Y23" s="611" t="str">
        <f t="shared" si="1"/>
        <v>48105 Postage</v>
      </c>
    </row>
    <row r="24" spans="1:36" x14ac:dyDescent="0.25">
      <c r="A24" s="608">
        <v>654</v>
      </c>
      <c r="B24" s="608" t="s">
        <v>647</v>
      </c>
      <c r="C24" s="611" t="str">
        <f t="shared" si="0"/>
        <v>654 Research NHMRC Early Career Fel</v>
      </c>
      <c r="G24" s="611" t="s">
        <v>707</v>
      </c>
      <c r="I24" s="618"/>
      <c r="W24" s="619">
        <v>48106</v>
      </c>
      <c r="X24" s="611" t="s">
        <v>6</v>
      </c>
      <c r="Y24" s="611" t="str">
        <f t="shared" si="1"/>
        <v>48106 Stationery</v>
      </c>
    </row>
    <row r="25" spans="1:36" x14ac:dyDescent="0.25">
      <c r="A25" s="608">
        <v>655</v>
      </c>
      <c r="B25" s="608" t="s">
        <v>648</v>
      </c>
      <c r="C25" s="611" t="str">
        <f t="shared" si="0"/>
        <v>655 Research NHMRC Nat Inst Hlth</v>
      </c>
      <c r="G25" s="611" t="s">
        <v>708</v>
      </c>
      <c r="W25" s="619">
        <v>48107</v>
      </c>
      <c r="X25" s="611" t="s">
        <v>285</v>
      </c>
      <c r="Y25" s="611" t="str">
        <f t="shared" si="1"/>
        <v>48107 Staff Amenities</v>
      </c>
    </row>
    <row r="26" spans="1:36" x14ac:dyDescent="0.25">
      <c r="A26" s="608">
        <v>656</v>
      </c>
      <c r="B26" s="608" t="s">
        <v>649</v>
      </c>
      <c r="C26" s="611" t="str">
        <f t="shared" si="0"/>
        <v>656 Research NHMRC Partner Proj</v>
      </c>
      <c r="G26" s="611" t="s">
        <v>709</v>
      </c>
      <c r="W26" s="619">
        <v>48210</v>
      </c>
      <c r="X26" s="611" t="s">
        <v>0</v>
      </c>
      <c r="Y26" s="611" t="str">
        <f t="shared" si="1"/>
        <v>48210 Consumables</v>
      </c>
    </row>
    <row r="27" spans="1:36" x14ac:dyDescent="0.25">
      <c r="A27" s="608">
        <v>657</v>
      </c>
      <c r="B27" s="608" t="s">
        <v>650</v>
      </c>
      <c r="C27" s="611" t="str">
        <f t="shared" si="0"/>
        <v>657 Research NHMRC Program Grants</v>
      </c>
      <c r="G27" s="611" t="s">
        <v>710</v>
      </c>
      <c r="W27" s="619">
        <v>48501</v>
      </c>
      <c r="X27" s="611" t="s">
        <v>10</v>
      </c>
      <c r="Y27" s="611" t="str">
        <f t="shared" si="1"/>
        <v>48501 Permits, Licences &amp; Reg'n Fees</v>
      </c>
    </row>
    <row r="28" spans="1:36" x14ac:dyDescent="0.25">
      <c r="A28" s="608">
        <v>658</v>
      </c>
      <c r="B28" s="608" t="s">
        <v>651</v>
      </c>
      <c r="C28" s="611" t="str">
        <f t="shared" si="0"/>
        <v>658 Research NHMRC Proj Grants</v>
      </c>
      <c r="W28" s="619">
        <v>48502</v>
      </c>
      <c r="X28" s="611" t="s">
        <v>291</v>
      </c>
      <c r="Y28" s="611" t="str">
        <f t="shared" si="1"/>
        <v>48502 Copyright Charges</v>
      </c>
    </row>
    <row r="29" spans="1:36" x14ac:dyDescent="0.25">
      <c r="A29" s="608">
        <v>659</v>
      </c>
      <c r="B29" s="608" t="s">
        <v>652</v>
      </c>
      <c r="C29" s="611" t="str">
        <f t="shared" si="0"/>
        <v>659 Research NHMRC Proj Grants via HEP</v>
      </c>
      <c r="W29" s="619">
        <v>48504</v>
      </c>
      <c r="X29" s="611" t="s">
        <v>293</v>
      </c>
      <c r="Y29" s="611" t="str">
        <f t="shared" si="1"/>
        <v>48504 Survey Testing</v>
      </c>
    </row>
    <row r="30" spans="1:36" x14ac:dyDescent="0.25">
      <c r="A30" s="608">
        <v>661</v>
      </c>
      <c r="B30" s="608" t="s">
        <v>653</v>
      </c>
      <c r="C30" s="611" t="str">
        <f t="shared" si="0"/>
        <v>661 Research NHMRC Trng Fellow</v>
      </c>
      <c r="E30" s="611" t="s">
        <v>791</v>
      </c>
      <c r="W30" s="619">
        <v>48521</v>
      </c>
      <c r="X30" s="611" t="s">
        <v>4</v>
      </c>
      <c r="Y30" s="611" t="str">
        <f t="shared" si="1"/>
        <v>48521 Appointment Costs</v>
      </c>
    </row>
    <row r="31" spans="1:36" x14ac:dyDescent="0.25">
      <c r="A31" s="608">
        <v>662</v>
      </c>
      <c r="B31" s="608" t="s">
        <v>654</v>
      </c>
      <c r="C31" s="611" t="str">
        <f t="shared" si="0"/>
        <v>662 Research NHMRC Trng Fellow via HEP</v>
      </c>
      <c r="E31" s="611" t="s">
        <v>792</v>
      </c>
      <c r="W31" s="619">
        <v>48522</v>
      </c>
      <c r="X31" s="611" t="s">
        <v>8</v>
      </c>
      <c r="Y31" s="611" t="str">
        <f t="shared" si="1"/>
        <v>48522 Training &amp; Staff Development</v>
      </c>
    </row>
    <row r="32" spans="1:36" x14ac:dyDescent="0.25">
      <c r="A32" s="608">
        <v>663</v>
      </c>
      <c r="B32" s="608" t="s">
        <v>655</v>
      </c>
      <c r="C32" s="611" t="str">
        <f t="shared" si="0"/>
        <v>663 Research NHMRC Equip Grants</v>
      </c>
      <c r="W32" s="619">
        <v>48523</v>
      </c>
      <c r="X32" s="611" t="s">
        <v>9</v>
      </c>
      <c r="Y32" s="611" t="str">
        <f t="shared" si="1"/>
        <v>48523 Publications, Subscriptions &amp; Memberships</v>
      </c>
    </row>
    <row r="33" spans="1:25" x14ac:dyDescent="0.25">
      <c r="A33" s="608">
        <v>664</v>
      </c>
      <c r="B33" s="608" t="s">
        <v>656</v>
      </c>
      <c r="C33" s="611" t="str">
        <f t="shared" si="0"/>
        <v>664 Research NHMRC PostGrad Schol</v>
      </c>
      <c r="W33" s="619">
        <v>48524</v>
      </c>
      <c r="X33" s="611" t="s">
        <v>298</v>
      </c>
      <c r="Y33" s="611" t="str">
        <f t="shared" si="1"/>
        <v>48524 Protective Clothing/Uniforms/First Aid</v>
      </c>
    </row>
    <row r="34" spans="1:25" x14ac:dyDescent="0.25">
      <c r="A34" s="608">
        <v>665</v>
      </c>
      <c r="B34" s="608" t="s">
        <v>811</v>
      </c>
      <c r="C34" s="611" t="str">
        <f t="shared" si="0"/>
        <v>665 NHMRC PROG VIA HEP</v>
      </c>
      <c r="W34" s="613" t="s">
        <v>836</v>
      </c>
      <c r="X34" s="616"/>
      <c r="Y34" s="616" t="str">
        <f>W34</f>
        <v>Advertising, Marketing &amp; Promotional:</v>
      </c>
    </row>
    <row r="35" spans="1:25" x14ac:dyDescent="0.25">
      <c r="A35" s="608">
        <v>666</v>
      </c>
      <c r="B35" s="608" t="s">
        <v>812</v>
      </c>
      <c r="C35" s="611" t="str">
        <f t="shared" si="0"/>
        <v>666 CRE via HEP</v>
      </c>
      <c r="W35" s="619">
        <v>42001</v>
      </c>
      <c r="X35" s="611" t="s">
        <v>264</v>
      </c>
      <c r="Y35" s="611" t="str">
        <f>W35&amp;" "&amp;X35</f>
        <v>42001 Advertising</v>
      </c>
    </row>
    <row r="36" spans="1:25" x14ac:dyDescent="0.25">
      <c r="A36" s="608">
        <v>671</v>
      </c>
      <c r="B36" s="608" t="s">
        <v>657</v>
      </c>
      <c r="C36" s="611" t="str">
        <f t="shared" si="0"/>
        <v>671 Research Other Aust Inst Nuc Sci Eng</v>
      </c>
      <c r="W36" s="619">
        <v>42002</v>
      </c>
      <c r="X36" s="611" t="s">
        <v>1</v>
      </c>
      <c r="Y36" s="611" t="str">
        <f>W36&amp;" "&amp;X36</f>
        <v>42002 Promotions &amp; Publicity</v>
      </c>
    </row>
    <row r="37" spans="1:25" x14ac:dyDescent="0.25">
      <c r="A37" s="608">
        <v>672</v>
      </c>
      <c r="B37" s="608" t="s">
        <v>658</v>
      </c>
      <c r="C37" s="611" t="str">
        <f t="shared" si="0"/>
        <v>672 Research Other Healthway WA Hlth</v>
      </c>
      <c r="W37" s="619">
        <v>42003</v>
      </c>
      <c r="X37" s="611" t="s">
        <v>427</v>
      </c>
      <c r="Y37" s="611" t="str">
        <f>W37&amp;" "&amp;X37</f>
        <v>42003 Sponsorship Outbound</v>
      </c>
    </row>
    <row r="38" spans="1:25" x14ac:dyDescent="0.25">
      <c r="A38" s="608">
        <v>673</v>
      </c>
      <c r="B38" s="608" t="s">
        <v>659</v>
      </c>
      <c r="C38" s="611" t="str">
        <f t="shared" si="0"/>
        <v>673 Research Other Movember Fndn</v>
      </c>
      <c r="W38" s="613" t="s">
        <v>837</v>
      </c>
      <c r="Y38" s="616" t="str">
        <f>W38</f>
        <v>Conferences, Meetings &amp; Entertainment:</v>
      </c>
    </row>
    <row r="39" spans="1:25" x14ac:dyDescent="0.25">
      <c r="A39" s="608">
        <v>674</v>
      </c>
      <c r="B39" s="608" t="s">
        <v>660</v>
      </c>
      <c r="C39" s="611" t="str">
        <f t="shared" si="0"/>
        <v>674 Research Other OLT Fellow</v>
      </c>
      <c r="W39" s="619">
        <v>43201</v>
      </c>
      <c r="X39" s="611" t="s">
        <v>271</v>
      </c>
      <c r="Y39" s="611" t="str">
        <f>W39&amp;" "&amp;X39</f>
        <v>43201 Graduation Expenses</v>
      </c>
    </row>
    <row r="40" spans="1:25" x14ac:dyDescent="0.25">
      <c r="A40" s="608">
        <v>675</v>
      </c>
      <c r="B40" s="608" t="s">
        <v>661</v>
      </c>
      <c r="C40" s="611" t="str">
        <f t="shared" si="0"/>
        <v>675 Research Other Heart Fndn</v>
      </c>
      <c r="W40" s="619">
        <v>48301</v>
      </c>
      <c r="X40" s="611" t="s">
        <v>287</v>
      </c>
      <c r="Y40" s="611" t="str">
        <f>W40&amp;" "&amp;X40</f>
        <v>48301 Employee Conference and Course Registration</v>
      </c>
    </row>
    <row r="41" spans="1:25" x14ac:dyDescent="0.25">
      <c r="A41" s="608">
        <v>676</v>
      </c>
      <c r="B41" s="608" t="s">
        <v>662</v>
      </c>
      <c r="C41" s="611" t="str">
        <f t="shared" si="0"/>
        <v>676 Research Other Cmwlth Own Purp</v>
      </c>
      <c r="W41" s="619">
        <v>48302</v>
      </c>
      <c r="X41" s="611" t="s">
        <v>288</v>
      </c>
      <c r="Y41" s="611" t="str">
        <f>W41&amp;" "&amp;X41</f>
        <v>48302 Meeting Expenses</v>
      </c>
    </row>
    <row r="42" spans="1:25" x14ac:dyDescent="0.25">
      <c r="A42" s="608">
        <v>677</v>
      </c>
      <c r="B42" s="608" t="s">
        <v>663</v>
      </c>
      <c r="C42" s="611" t="str">
        <f t="shared" si="0"/>
        <v>677 Research Other Cmwlth Other</v>
      </c>
      <c r="W42" s="619">
        <v>48311</v>
      </c>
      <c r="X42" s="611" t="s">
        <v>289</v>
      </c>
      <c r="Y42" s="611" t="str">
        <f>W42&amp;" "&amp;X42</f>
        <v>48311 Entertainment - Staff FBT</v>
      </c>
    </row>
    <row r="43" spans="1:25" x14ac:dyDescent="0.25">
      <c r="A43" s="608">
        <v>678</v>
      </c>
      <c r="B43" s="608" t="s">
        <v>664</v>
      </c>
      <c r="C43" s="611" t="str">
        <f t="shared" si="0"/>
        <v>678 Research Other S/L Govt Own Purp</v>
      </c>
      <c r="W43" s="619">
        <v>48312</v>
      </c>
      <c r="X43" s="611" t="s">
        <v>290</v>
      </c>
      <c r="Y43" s="611" t="str">
        <f>W43&amp;" "&amp;X43</f>
        <v>48312 Entertainment - NonStaff NoFBT</v>
      </c>
    </row>
    <row r="44" spans="1:25" x14ac:dyDescent="0.25">
      <c r="A44" s="608">
        <v>679</v>
      </c>
      <c r="B44" s="608" t="s">
        <v>665</v>
      </c>
      <c r="C44" s="611" t="str">
        <f t="shared" si="0"/>
        <v>679 Research Other S/L Govt Other</v>
      </c>
      <c r="W44" s="613" t="s">
        <v>838</v>
      </c>
      <c r="Y44" s="616" t="str">
        <f>W44</f>
        <v>Consultancy:</v>
      </c>
    </row>
    <row r="45" spans="1:25" x14ac:dyDescent="0.25">
      <c r="A45" s="608">
        <v>681</v>
      </c>
      <c r="B45" s="608" t="s">
        <v>666</v>
      </c>
      <c r="C45" s="611" t="str">
        <f t="shared" si="0"/>
        <v>681 Research Other Joint Appt</v>
      </c>
      <c r="W45" s="619">
        <v>34141</v>
      </c>
      <c r="X45" s="611" t="s">
        <v>308</v>
      </c>
      <c r="Y45" s="611" t="str">
        <f>W45&amp;" "&amp;X45</f>
        <v>34141 Building Consultancy</v>
      </c>
    </row>
    <row r="46" spans="1:25" x14ac:dyDescent="0.25">
      <c r="A46" s="608">
        <v>682</v>
      </c>
      <c r="B46" s="608" t="s">
        <v>667</v>
      </c>
      <c r="C46" s="611" t="str">
        <f t="shared" si="0"/>
        <v>682 Research Other HDR Fees</v>
      </c>
      <c r="W46" s="619">
        <v>40501</v>
      </c>
      <c r="X46" s="611" t="s">
        <v>248</v>
      </c>
      <c r="Y46" s="611" t="str">
        <f>W46&amp;" "&amp;X46</f>
        <v>40501 IT &amp; Communications Consultancy</v>
      </c>
    </row>
    <row r="47" spans="1:25" x14ac:dyDescent="0.25">
      <c r="A47" s="608">
        <v>683</v>
      </c>
      <c r="B47" s="608" t="s">
        <v>668</v>
      </c>
      <c r="C47" s="611" t="str">
        <f t="shared" si="0"/>
        <v>683 Research Other Aust Ind</v>
      </c>
      <c r="W47" s="619">
        <v>47140</v>
      </c>
      <c r="X47" s="611" t="s">
        <v>281</v>
      </c>
      <c r="Y47" s="611" t="str">
        <f>W47&amp;" "&amp;X47</f>
        <v>47140 General Consultancy</v>
      </c>
    </row>
    <row r="48" spans="1:25" x14ac:dyDescent="0.25">
      <c r="A48" s="608">
        <v>684</v>
      </c>
      <c r="B48" s="608" t="s">
        <v>669</v>
      </c>
      <c r="C48" s="611" t="str">
        <f t="shared" si="0"/>
        <v>684 Research Other Aust NFP</v>
      </c>
      <c r="W48" s="613" t="s">
        <v>839</v>
      </c>
      <c r="Y48" s="616" t="str">
        <f>W48</f>
        <v>Information Technology:</v>
      </c>
    </row>
    <row r="49" spans="1:25" x14ac:dyDescent="0.25">
      <c r="A49" s="608">
        <v>685</v>
      </c>
      <c r="B49" s="608" t="s">
        <v>670</v>
      </c>
      <c r="C49" s="611" t="str">
        <f t="shared" si="0"/>
        <v>685 Research Other Aust Philanthropy</v>
      </c>
      <c r="W49" s="619">
        <v>40101</v>
      </c>
      <c r="X49" s="611" t="s">
        <v>240</v>
      </c>
      <c r="Y49" s="611" t="str">
        <f>W49&amp;" "&amp;X49</f>
        <v>40101 IT Software</v>
      </c>
    </row>
    <row r="50" spans="1:25" x14ac:dyDescent="0.25">
      <c r="A50" s="608">
        <v>686</v>
      </c>
      <c r="B50" s="608" t="s">
        <v>813</v>
      </c>
      <c r="C50" s="611" t="str">
        <f t="shared" si="0"/>
        <v>686 Research Other Int FP</v>
      </c>
      <c r="W50" s="619">
        <v>40102</v>
      </c>
      <c r="X50" s="611" t="s">
        <v>241</v>
      </c>
      <c r="Y50" s="611" t="str">
        <f>W50&amp;" "&amp;X50</f>
        <v>40102 IT Software Maintenance</v>
      </c>
    </row>
    <row r="51" spans="1:25" x14ac:dyDescent="0.25">
      <c r="A51" s="608">
        <v>687</v>
      </c>
      <c r="B51" s="608" t="s">
        <v>671</v>
      </c>
      <c r="C51" s="611" t="str">
        <f t="shared" si="0"/>
        <v>687 Research Other Int NFP</v>
      </c>
      <c r="W51" s="619">
        <v>40201</v>
      </c>
      <c r="X51" s="611" t="s">
        <v>242</v>
      </c>
      <c r="Y51" s="611" t="str">
        <f>W51&amp;" "&amp;X51</f>
        <v>40201 IT Hardware Purchase &lt; $3,000</v>
      </c>
    </row>
    <row r="52" spans="1:25" x14ac:dyDescent="0.25">
      <c r="A52" s="608">
        <v>688</v>
      </c>
      <c r="B52" s="608" t="s">
        <v>672</v>
      </c>
      <c r="C52" s="611" t="str">
        <f t="shared" si="0"/>
        <v>688 Research Other Int Philanthropy</v>
      </c>
      <c r="W52" s="619">
        <v>40202</v>
      </c>
      <c r="X52" s="611" t="s">
        <v>243</v>
      </c>
      <c r="Y52" s="611" t="str">
        <f>W52&amp;" "&amp;X52</f>
        <v>40202 IT Hardware Maintenance</v>
      </c>
    </row>
    <row r="53" spans="1:25" x14ac:dyDescent="0.25">
      <c r="A53" s="608">
        <v>689</v>
      </c>
      <c r="B53" s="608" t="s">
        <v>814</v>
      </c>
      <c r="C53" s="611" t="str">
        <f t="shared" si="0"/>
        <v>689 Research Other Int Gov Own Purp</v>
      </c>
      <c r="W53" s="613" t="s">
        <v>840</v>
      </c>
      <c r="Y53" s="616" t="str">
        <f>W53</f>
        <v>Library Costs:</v>
      </c>
    </row>
    <row r="54" spans="1:25" x14ac:dyDescent="0.25">
      <c r="A54" s="608">
        <v>691</v>
      </c>
      <c r="B54" s="608" t="s">
        <v>815</v>
      </c>
      <c r="C54" s="611" t="str">
        <f t="shared" si="0"/>
        <v>691 Research Other Int Gov Own Other</v>
      </c>
      <c r="W54" s="619">
        <v>45101</v>
      </c>
      <c r="X54" s="611" t="s">
        <v>274</v>
      </c>
      <c r="Y54" s="611" t="str">
        <f t="shared" ref="Y54:Y60" si="4">W54&amp;" "&amp;X54</f>
        <v>45101 Library Acquisitions Print Books</v>
      </c>
    </row>
    <row r="55" spans="1:25" x14ac:dyDescent="0.25">
      <c r="C55" s="611" t="str">
        <f t="shared" si="0"/>
        <v xml:space="preserve"> </v>
      </c>
      <c r="W55" s="619">
        <v>45102</v>
      </c>
      <c r="X55" s="611" t="s">
        <v>275</v>
      </c>
      <c r="Y55" s="611" t="str">
        <f t="shared" si="4"/>
        <v>45102 Library Acquisitions Print Serials</v>
      </c>
    </row>
    <row r="56" spans="1:25" x14ac:dyDescent="0.25">
      <c r="C56" s="611" t="str">
        <f t="shared" si="0"/>
        <v xml:space="preserve"> </v>
      </c>
      <c r="W56" s="619">
        <v>45103</v>
      </c>
      <c r="X56" s="611" t="s">
        <v>276</v>
      </c>
      <c r="Y56" s="611" t="str">
        <f t="shared" si="4"/>
        <v>45103 Library Book Binding</v>
      </c>
    </row>
    <row r="57" spans="1:25" x14ac:dyDescent="0.25">
      <c r="C57" s="611" t="str">
        <f t="shared" si="0"/>
        <v xml:space="preserve"> </v>
      </c>
      <c r="W57" s="619">
        <v>45121</v>
      </c>
      <c r="X57" s="611" t="s">
        <v>277</v>
      </c>
      <c r="Y57" s="611" t="str">
        <f t="shared" si="4"/>
        <v>45121 Library Acquisitions Electronic Books</v>
      </c>
    </row>
    <row r="58" spans="1:25" ht="16.5" customHeight="1" x14ac:dyDescent="0.25">
      <c r="C58" s="611" t="str">
        <f t="shared" si="0"/>
        <v xml:space="preserve"> </v>
      </c>
      <c r="W58" s="619">
        <v>45122</v>
      </c>
      <c r="X58" s="611" t="s">
        <v>278</v>
      </c>
      <c r="Y58" s="611" t="str">
        <f t="shared" si="4"/>
        <v>45122 Library Acquisitions Electronic Serials</v>
      </c>
    </row>
    <row r="59" spans="1:25" ht="16.5" customHeight="1" x14ac:dyDescent="0.25">
      <c r="C59" s="611" t="str">
        <f t="shared" si="0"/>
        <v xml:space="preserve"> </v>
      </c>
      <c r="W59" s="619">
        <v>45131</v>
      </c>
      <c r="X59" s="611" t="s">
        <v>279</v>
      </c>
      <c r="Y59" s="611" t="str">
        <f t="shared" si="4"/>
        <v>45131 Library Loans - Inter Library</v>
      </c>
    </row>
    <row r="60" spans="1:25" x14ac:dyDescent="0.25">
      <c r="C60" s="611" t="str">
        <f t="shared" si="0"/>
        <v xml:space="preserve"> </v>
      </c>
      <c r="W60" s="619">
        <v>45132</v>
      </c>
      <c r="X60" s="611" t="s">
        <v>280</v>
      </c>
      <c r="Y60" s="611" t="str">
        <f t="shared" si="4"/>
        <v>45132 Library Automated Services</v>
      </c>
    </row>
    <row r="61" spans="1:25" x14ac:dyDescent="0.25">
      <c r="C61" s="611" t="str">
        <f t="shared" si="0"/>
        <v xml:space="preserve"> </v>
      </c>
      <c r="W61" s="613" t="s">
        <v>841</v>
      </c>
      <c r="X61" s="616"/>
      <c r="Y61" s="616" t="str">
        <f>W61</f>
        <v>Plant &amp; Equipment:</v>
      </c>
    </row>
    <row r="62" spans="1:25" x14ac:dyDescent="0.25">
      <c r="C62" s="611" t="str">
        <f t="shared" si="0"/>
        <v xml:space="preserve"> </v>
      </c>
      <c r="W62" s="619">
        <v>48205</v>
      </c>
      <c r="X62" s="611" t="s">
        <v>286</v>
      </c>
      <c r="Y62" s="611" t="str">
        <f>W62&amp;" "&amp;X62</f>
        <v>48205 Minor Equip Other &lt; $3,000</v>
      </c>
    </row>
    <row r="63" spans="1:25" x14ac:dyDescent="0.25">
      <c r="C63" s="611" t="str">
        <f t="shared" si="0"/>
        <v xml:space="preserve"> </v>
      </c>
      <c r="W63" s="613" t="s">
        <v>842</v>
      </c>
      <c r="Y63" s="616" t="str">
        <f>W63</f>
        <v>Rent Leasing &amp; Utilities:</v>
      </c>
    </row>
    <row r="64" spans="1:25" x14ac:dyDescent="0.25">
      <c r="C64" s="611" t="str">
        <f t="shared" si="0"/>
        <v xml:space="preserve"> </v>
      </c>
      <c r="W64" s="619">
        <v>36001</v>
      </c>
      <c r="X64" s="611" t="s">
        <v>309</v>
      </c>
      <c r="Y64" s="611" t="str">
        <f t="shared" ref="Y64:Y74" si="5">W64&amp;" "&amp;X64</f>
        <v>36001 Property Lease Expenses</v>
      </c>
    </row>
    <row r="65" spans="3:25" x14ac:dyDescent="0.25">
      <c r="C65" s="611" t="str">
        <f t="shared" si="0"/>
        <v xml:space="preserve"> </v>
      </c>
      <c r="W65" s="619">
        <v>36011</v>
      </c>
      <c r="X65" s="611" t="s">
        <v>310</v>
      </c>
      <c r="Y65" s="611" t="str">
        <f t="shared" si="5"/>
        <v>36011 Equipment Lease and Rental</v>
      </c>
    </row>
    <row r="66" spans="3:25" x14ac:dyDescent="0.25">
      <c r="C66" s="611" t="str">
        <f t="shared" si="0"/>
        <v xml:space="preserve"> </v>
      </c>
      <c r="W66" s="619">
        <v>36012</v>
      </c>
      <c r="X66" s="611" t="s">
        <v>311</v>
      </c>
      <c r="Y66" s="611" t="str">
        <f t="shared" si="5"/>
        <v>36012 Hire Of Equipment &amp; Facilities</v>
      </c>
    </row>
    <row r="67" spans="3:25" x14ac:dyDescent="0.25">
      <c r="C67" s="611" t="str">
        <f t="shared" si="0"/>
        <v xml:space="preserve"> </v>
      </c>
      <c r="W67" s="619">
        <v>36020</v>
      </c>
      <c r="X67" s="611" t="s">
        <v>312</v>
      </c>
      <c r="Y67" s="611" t="str">
        <f t="shared" si="5"/>
        <v>36020 Electricity</v>
      </c>
    </row>
    <row r="68" spans="3:25" x14ac:dyDescent="0.25">
      <c r="C68" s="611" t="str">
        <f t="shared" ref="C68:C74" si="6">A68&amp;" "&amp;B68</f>
        <v xml:space="preserve"> </v>
      </c>
      <c r="W68" s="619">
        <v>36021</v>
      </c>
      <c r="X68" s="611" t="s">
        <v>313</v>
      </c>
      <c r="Y68" s="611" t="str">
        <f t="shared" si="5"/>
        <v>36021 Gas/LPG</v>
      </c>
    </row>
    <row r="69" spans="3:25" x14ac:dyDescent="0.25">
      <c r="C69" s="611" t="str">
        <f t="shared" si="6"/>
        <v xml:space="preserve"> </v>
      </c>
      <c r="W69" s="619">
        <v>36022</v>
      </c>
      <c r="X69" s="611" t="s">
        <v>314</v>
      </c>
      <c r="Y69" s="611" t="str">
        <f t="shared" si="5"/>
        <v>36022 Water &amp; Sewerage</v>
      </c>
    </row>
    <row r="70" spans="3:25" x14ac:dyDescent="0.25">
      <c r="C70" s="611" t="str">
        <f t="shared" si="6"/>
        <v xml:space="preserve"> </v>
      </c>
      <c r="W70" s="619">
        <v>36030</v>
      </c>
      <c r="X70" s="611" t="s">
        <v>315</v>
      </c>
      <c r="Y70" s="611" t="str">
        <f t="shared" si="5"/>
        <v>36030 Rates, Strata and Land Taxes/Duties</v>
      </c>
    </row>
    <row r="71" spans="3:25" x14ac:dyDescent="0.25">
      <c r="C71" s="611" t="str">
        <f t="shared" si="6"/>
        <v xml:space="preserve"> </v>
      </c>
      <c r="W71" s="619">
        <v>40301</v>
      </c>
      <c r="X71" s="611" t="s">
        <v>244</v>
      </c>
      <c r="Y71" s="611" t="str">
        <f t="shared" si="5"/>
        <v>40301 Phone - Landline, Fax, Network ISDN, Video</v>
      </c>
    </row>
    <row r="72" spans="3:25" x14ac:dyDescent="0.25">
      <c r="C72" s="611" t="str">
        <f t="shared" si="6"/>
        <v xml:space="preserve"> </v>
      </c>
      <c r="W72" s="619">
        <v>40302</v>
      </c>
      <c r="X72" s="611" t="s">
        <v>245</v>
      </c>
      <c r="Y72" s="611" t="str">
        <f t="shared" si="5"/>
        <v>40302 Phone - Mobile</v>
      </c>
    </row>
    <row r="73" spans="3:25" x14ac:dyDescent="0.25">
      <c r="C73" s="611" t="str">
        <f t="shared" si="6"/>
        <v xml:space="preserve"> </v>
      </c>
      <c r="W73" s="619">
        <v>40303</v>
      </c>
      <c r="X73" s="611" t="s">
        <v>246</v>
      </c>
      <c r="Y73" s="611" t="str">
        <f t="shared" si="5"/>
        <v>40303 Internet charges</v>
      </c>
    </row>
    <row r="74" spans="3:25" x14ac:dyDescent="0.25">
      <c r="C74" s="611" t="str">
        <f t="shared" si="6"/>
        <v xml:space="preserve"> </v>
      </c>
      <c r="W74" s="619">
        <v>40304</v>
      </c>
      <c r="X74" s="611" t="s">
        <v>247</v>
      </c>
      <c r="Y74" s="611" t="str">
        <f t="shared" si="5"/>
        <v>40304 IT Cloud Expenses</v>
      </c>
    </row>
    <row r="75" spans="3:25" x14ac:dyDescent="0.25">
      <c r="W75" s="613" t="s">
        <v>843</v>
      </c>
      <c r="Y75" s="616" t="str">
        <f>W75</f>
        <v>Repairs &amp; Maintenance:</v>
      </c>
    </row>
    <row r="76" spans="3:25" x14ac:dyDescent="0.25">
      <c r="W76" s="619">
        <v>37101</v>
      </c>
      <c r="X76" s="611" t="s">
        <v>319</v>
      </c>
      <c r="Y76" s="611" t="str">
        <f t="shared" ref="Y76:Y90" si="7">W76&amp;" "&amp;X76</f>
        <v>37101 Maintenance-Buildings-Other</v>
      </c>
    </row>
    <row r="77" spans="3:25" x14ac:dyDescent="0.25">
      <c r="W77" s="619">
        <v>37102</v>
      </c>
      <c r="X77" s="611" t="s">
        <v>320</v>
      </c>
      <c r="Y77" s="611" t="str">
        <f t="shared" si="7"/>
        <v>37102 Maintenance-Buildings-Carpentry &amp; Minor Repairs</v>
      </c>
    </row>
    <row r="78" spans="3:25" x14ac:dyDescent="0.25">
      <c r="W78" s="619">
        <v>37103</v>
      </c>
      <c r="X78" s="611" t="s">
        <v>321</v>
      </c>
      <c r="Y78" s="611" t="str">
        <f t="shared" si="7"/>
        <v>37103 Maintenance-Buildings-Plumbing</v>
      </c>
    </row>
    <row r="79" spans="3:25" x14ac:dyDescent="0.25">
      <c r="W79" s="619">
        <v>37104</v>
      </c>
      <c r="X79" s="611" t="s">
        <v>322</v>
      </c>
      <c r="Y79" s="611" t="str">
        <f t="shared" si="7"/>
        <v>37104 Maintenance-Buildings-Painting</v>
      </c>
    </row>
    <row r="80" spans="3:25" x14ac:dyDescent="0.25">
      <c r="W80" s="619">
        <v>37105</v>
      </c>
      <c r="X80" s="611" t="s">
        <v>323</v>
      </c>
      <c r="Y80" s="611" t="str">
        <f t="shared" si="7"/>
        <v>37105 Maintenance-Buildings-Electrical</v>
      </c>
    </row>
    <row r="81" spans="23:25" x14ac:dyDescent="0.25">
      <c r="W81" s="619">
        <v>37106</v>
      </c>
      <c r="X81" s="611" t="s">
        <v>324</v>
      </c>
      <c r="Y81" s="611" t="str">
        <f t="shared" si="7"/>
        <v>37106 Maintenance-Buildings-Access &amp; Security</v>
      </c>
    </row>
    <row r="82" spans="23:25" x14ac:dyDescent="0.25">
      <c r="W82" s="619">
        <v>37107</v>
      </c>
      <c r="X82" s="611" t="s">
        <v>325</v>
      </c>
      <c r="Y82" s="611" t="str">
        <f t="shared" si="7"/>
        <v>37107 Maintenance-Equip &amp; Mach-Other</v>
      </c>
    </row>
    <row r="83" spans="23:25" x14ac:dyDescent="0.25">
      <c r="W83" s="619">
        <v>37108</v>
      </c>
      <c r="X83" s="611" t="s">
        <v>326</v>
      </c>
      <c r="Y83" s="611" t="str">
        <f t="shared" si="7"/>
        <v>37108 Maintenance-Equip &amp; Mach-HVAC Contract</v>
      </c>
    </row>
    <row r="84" spans="23:25" x14ac:dyDescent="0.25">
      <c r="W84" s="619">
        <v>37109</v>
      </c>
      <c r="X84" s="611" t="s">
        <v>327</v>
      </c>
      <c r="Y84" s="611" t="str">
        <f t="shared" si="7"/>
        <v>37109 Maintenance-Equip &amp; Mach-HVAC ad hoc &amp; break down</v>
      </c>
    </row>
    <row r="85" spans="23:25" x14ac:dyDescent="0.25">
      <c r="W85" s="619">
        <v>37110</v>
      </c>
      <c r="X85" s="611" t="s">
        <v>328</v>
      </c>
      <c r="Y85" s="611" t="str">
        <f t="shared" si="7"/>
        <v>37110 Maintenance-Equip &amp; Mach-Essential Services</v>
      </c>
    </row>
    <row r="86" spans="23:25" x14ac:dyDescent="0.25">
      <c r="W86" s="619">
        <v>37111</v>
      </c>
      <c r="X86" s="611" t="s">
        <v>329</v>
      </c>
      <c r="Y86" s="611" t="str">
        <f t="shared" si="7"/>
        <v>37111 Maintenance-Equip &amp; Mach-Lifts</v>
      </c>
    </row>
    <row r="87" spans="23:25" x14ac:dyDescent="0.25">
      <c r="W87" s="619">
        <v>37112</v>
      </c>
      <c r="X87" s="611" t="s">
        <v>330</v>
      </c>
      <c r="Y87" s="611" t="str">
        <f t="shared" si="7"/>
        <v>37112 Maintenance-Grounds-Other</v>
      </c>
    </row>
    <row r="88" spans="23:25" x14ac:dyDescent="0.25">
      <c r="W88" s="619">
        <v>37113</v>
      </c>
      <c r="X88" s="611" t="s">
        <v>331</v>
      </c>
      <c r="Y88" s="611" t="str">
        <f t="shared" si="7"/>
        <v>37113 Maintenance-Grounds-Swimming Pool</v>
      </c>
    </row>
    <row r="89" spans="23:25" x14ac:dyDescent="0.25">
      <c r="W89" s="619">
        <v>37114</v>
      </c>
      <c r="X89" s="611" t="s">
        <v>332</v>
      </c>
      <c r="Y89" s="611" t="str">
        <f t="shared" si="7"/>
        <v>37114 Maintenance-Grounds-Trees</v>
      </c>
    </row>
    <row r="90" spans="23:25" x14ac:dyDescent="0.25">
      <c r="W90" s="619">
        <v>37115</v>
      </c>
      <c r="X90" s="611" t="s">
        <v>333</v>
      </c>
      <c r="Y90" s="611" t="str">
        <f t="shared" si="7"/>
        <v>37115 Maintenance-Furniture &amp; Fittings</v>
      </c>
    </row>
  </sheetData>
  <sheetProtection algorithmName="SHA-512" hashValue="Q9Iq1jAiathyevn6EPvvP45lkau2P4c9Thj4cAyeJH86tuFCTv3zXU4VR7vpS05zbNSSMpsXYvENHZEL9JyaZw==" saltValue="ZRzdwi813vVfjv+y0rG66w==" spinCount="100000" sheet="1" selectLockedCells="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Z182"/>
  <sheetViews>
    <sheetView showGridLines="0" workbookViewId="0">
      <pane ySplit="8" topLeftCell="A78" activePane="bottomLeft" state="frozen"/>
      <selection pane="bottomLeft" activeCell="D103" sqref="D103:E103"/>
    </sheetView>
  </sheetViews>
  <sheetFormatPr defaultRowHeight="15" x14ac:dyDescent="0.25"/>
  <cols>
    <col min="1" max="1" width="27.28515625" style="861" bestFit="1" customWidth="1"/>
    <col min="2" max="9" width="12.5703125" style="886" customWidth="1"/>
    <col min="10" max="13" width="11.42578125" style="861" customWidth="1"/>
    <col min="14" max="14" width="3.85546875" style="861" customWidth="1"/>
    <col min="15" max="16" width="11.5703125" style="861" customWidth="1"/>
    <col min="17" max="22" width="13.5703125" style="861" customWidth="1"/>
    <col min="23" max="26" width="11.85546875" style="861" customWidth="1"/>
    <col min="27" max="16384" width="9.140625" style="861"/>
  </cols>
  <sheetData>
    <row r="1" spans="1:16" x14ac:dyDescent="0.25">
      <c r="A1" s="858" t="s">
        <v>604</v>
      </c>
      <c r="B1" s="859"/>
      <c r="C1" s="859"/>
      <c r="D1" s="859"/>
      <c r="E1" s="858" t="s">
        <v>604</v>
      </c>
      <c r="F1" s="859"/>
      <c r="G1" s="859"/>
      <c r="H1" s="859"/>
      <c r="I1" s="859"/>
      <c r="J1" s="860"/>
      <c r="K1" s="860"/>
      <c r="L1" s="860"/>
      <c r="M1" s="860"/>
      <c r="N1" s="860"/>
      <c r="O1" s="858" t="s">
        <v>599</v>
      </c>
    </row>
    <row r="2" spans="1:16" x14ac:dyDescent="0.25">
      <c r="A2" s="862">
        <v>0.03</v>
      </c>
      <c r="B2" s="859"/>
      <c r="C2" s="859"/>
      <c r="D2" s="863"/>
      <c r="E2" s="862">
        <v>0.02</v>
      </c>
      <c r="F2" s="859"/>
      <c r="G2" s="859"/>
      <c r="H2" s="859"/>
      <c r="I2" s="859"/>
      <c r="J2" s="860"/>
      <c r="K2" s="860"/>
      <c r="L2" s="860"/>
      <c r="M2" s="860"/>
      <c r="N2" s="860"/>
      <c r="O2" s="864">
        <v>1.25</v>
      </c>
    </row>
    <row r="3" spans="1:16" s="868" customFormat="1" x14ac:dyDescent="0.25">
      <c r="A3" s="865"/>
      <c r="B3" s="866">
        <v>2015</v>
      </c>
      <c r="C3" s="866">
        <f>YEAR(C6)</f>
        <v>2016</v>
      </c>
      <c r="D3" s="866">
        <f t="shared" ref="D3:M3" si="0">YEAR(D6)</f>
        <v>2017</v>
      </c>
      <c r="E3" s="866">
        <f t="shared" si="0"/>
        <v>2018</v>
      </c>
      <c r="F3" s="866">
        <f t="shared" si="0"/>
        <v>2019</v>
      </c>
      <c r="G3" s="866">
        <f t="shared" si="0"/>
        <v>2020</v>
      </c>
      <c r="H3" s="866">
        <f t="shared" si="0"/>
        <v>2021</v>
      </c>
      <c r="I3" s="866">
        <f t="shared" si="0"/>
        <v>2022</v>
      </c>
      <c r="J3" s="866">
        <f t="shared" si="0"/>
        <v>2023</v>
      </c>
      <c r="K3" s="866">
        <f t="shared" si="0"/>
        <v>2024</v>
      </c>
      <c r="L3" s="866">
        <f t="shared" si="0"/>
        <v>2025</v>
      </c>
      <c r="M3" s="866">
        <f t="shared" si="0"/>
        <v>2026</v>
      </c>
      <c r="N3" s="867"/>
    </row>
    <row r="4" spans="1:16" s="868" customFormat="1" x14ac:dyDescent="0.25">
      <c r="A4" s="869" t="s">
        <v>102</v>
      </c>
      <c r="B4" s="870" t="s">
        <v>195</v>
      </c>
      <c r="C4" s="870" t="s">
        <v>103</v>
      </c>
      <c r="D4" s="870" t="s">
        <v>104</v>
      </c>
      <c r="E4" s="870" t="s">
        <v>105</v>
      </c>
      <c r="F4" s="870" t="s">
        <v>106</v>
      </c>
      <c r="G4" s="870" t="s">
        <v>107</v>
      </c>
      <c r="H4" s="870" t="s">
        <v>108</v>
      </c>
      <c r="I4" s="870" t="s">
        <v>189</v>
      </c>
      <c r="J4" s="870" t="s">
        <v>190</v>
      </c>
      <c r="K4" s="870" t="s">
        <v>865</v>
      </c>
      <c r="L4" s="870" t="s">
        <v>866</v>
      </c>
      <c r="M4" s="870" t="s">
        <v>867</v>
      </c>
      <c r="N4" s="867"/>
    </row>
    <row r="5" spans="1:16" x14ac:dyDescent="0.25">
      <c r="A5" s="871" t="s">
        <v>109</v>
      </c>
      <c r="B5" s="872">
        <v>2</v>
      </c>
      <c r="C5" s="872">
        <v>3</v>
      </c>
      <c r="D5" s="872">
        <v>4</v>
      </c>
      <c r="E5" s="872">
        <v>5</v>
      </c>
      <c r="F5" s="872">
        <v>6</v>
      </c>
      <c r="G5" s="872">
        <v>7</v>
      </c>
      <c r="H5" s="872">
        <v>8</v>
      </c>
      <c r="I5" s="872">
        <v>9</v>
      </c>
      <c r="J5" s="872">
        <v>10</v>
      </c>
      <c r="K5" s="872">
        <v>11</v>
      </c>
      <c r="L5" s="872">
        <v>12</v>
      </c>
      <c r="M5" s="872">
        <v>13</v>
      </c>
      <c r="N5" s="860"/>
    </row>
    <row r="6" spans="1:16" x14ac:dyDescent="0.25">
      <c r="A6" s="873" t="s">
        <v>110</v>
      </c>
      <c r="B6" s="874">
        <f>DATE(B182,7,2)</f>
        <v>42187</v>
      </c>
      <c r="C6" s="874">
        <f t="shared" ref="C6:J6" si="1">DATE(C182,7,2)</f>
        <v>42553</v>
      </c>
      <c r="D6" s="874">
        <f t="shared" si="1"/>
        <v>42918</v>
      </c>
      <c r="E6" s="874">
        <f t="shared" si="1"/>
        <v>43283</v>
      </c>
      <c r="F6" s="874">
        <f t="shared" si="1"/>
        <v>43648</v>
      </c>
      <c r="G6" s="874">
        <f t="shared" si="1"/>
        <v>44014</v>
      </c>
      <c r="H6" s="874">
        <f t="shared" si="1"/>
        <v>44379</v>
      </c>
      <c r="I6" s="874">
        <f t="shared" si="1"/>
        <v>44744</v>
      </c>
      <c r="J6" s="874">
        <f t="shared" si="1"/>
        <v>45109</v>
      </c>
      <c r="K6" s="874">
        <f t="shared" ref="K6:M6" si="2">DATE(K182,7,2)</f>
        <v>45475</v>
      </c>
      <c r="L6" s="874">
        <f t="shared" si="2"/>
        <v>45840</v>
      </c>
      <c r="M6" s="874">
        <f t="shared" si="2"/>
        <v>46205</v>
      </c>
      <c r="O6" s="875" t="s">
        <v>111</v>
      </c>
      <c r="P6" s="875" t="s">
        <v>111</v>
      </c>
    </row>
    <row r="7" spans="1:16" x14ac:dyDescent="0.25">
      <c r="A7" s="873" t="s">
        <v>112</v>
      </c>
      <c r="B7" s="874">
        <f>DATE(B182+1,7,1)</f>
        <v>42552</v>
      </c>
      <c r="C7" s="874">
        <f t="shared" ref="C7:J7" si="3">DATE(C182+1,7,1)</f>
        <v>42917</v>
      </c>
      <c r="D7" s="874">
        <f t="shared" si="3"/>
        <v>43282</v>
      </c>
      <c r="E7" s="874">
        <f t="shared" si="3"/>
        <v>43647</v>
      </c>
      <c r="F7" s="874">
        <f t="shared" si="3"/>
        <v>44013</v>
      </c>
      <c r="G7" s="874">
        <f t="shared" si="3"/>
        <v>44378</v>
      </c>
      <c r="H7" s="874">
        <f t="shared" si="3"/>
        <v>44743</v>
      </c>
      <c r="I7" s="874">
        <f t="shared" si="3"/>
        <v>45108</v>
      </c>
      <c r="J7" s="874">
        <f t="shared" si="3"/>
        <v>45474</v>
      </c>
      <c r="K7" s="874">
        <f t="shared" ref="K7:M7" si="4">DATE(K182+1,7,1)</f>
        <v>45839</v>
      </c>
      <c r="L7" s="874">
        <f t="shared" si="4"/>
        <v>46204</v>
      </c>
      <c r="M7" s="874">
        <f t="shared" si="4"/>
        <v>46569</v>
      </c>
      <c r="N7" s="860"/>
    </row>
    <row r="8" spans="1:16" s="878" customFormat="1" x14ac:dyDescent="0.25">
      <c r="A8" s="876" t="s">
        <v>113</v>
      </c>
      <c r="B8" s="877">
        <f t="shared" ref="B8:I8" si="5">B7-B6+1</f>
        <v>366</v>
      </c>
      <c r="C8" s="877">
        <f>C7-C6+1</f>
        <v>365</v>
      </c>
      <c r="D8" s="877">
        <f t="shared" si="5"/>
        <v>365</v>
      </c>
      <c r="E8" s="877">
        <f t="shared" si="5"/>
        <v>365</v>
      </c>
      <c r="F8" s="877">
        <f t="shared" si="5"/>
        <v>366</v>
      </c>
      <c r="G8" s="877">
        <f t="shared" si="5"/>
        <v>365</v>
      </c>
      <c r="H8" s="877">
        <f t="shared" si="5"/>
        <v>365</v>
      </c>
      <c r="I8" s="877">
        <f t="shared" si="5"/>
        <v>365</v>
      </c>
      <c r="J8" s="877">
        <f>J7-J6+1</f>
        <v>366</v>
      </c>
      <c r="K8" s="877">
        <f t="shared" ref="K8:M8" si="6">K7-K6+1</f>
        <v>365</v>
      </c>
      <c r="L8" s="877">
        <f t="shared" si="6"/>
        <v>365</v>
      </c>
      <c r="M8" s="877">
        <f t="shared" si="6"/>
        <v>365</v>
      </c>
    </row>
    <row r="9" spans="1:16" x14ac:dyDescent="0.25">
      <c r="A9" s="879" t="s">
        <v>18</v>
      </c>
      <c r="B9" s="880">
        <f>C9/1.03</f>
        <v>44738.834951456309</v>
      </c>
      <c r="C9" s="881">
        <v>46081</v>
      </c>
      <c r="D9" s="881">
        <f>C9*($A$2+1)</f>
        <v>47463.43</v>
      </c>
      <c r="E9" s="881">
        <f>D9*($E$2+1)</f>
        <v>48412.698600000003</v>
      </c>
      <c r="F9" s="881">
        <f t="shared" ref="F9:J9" si="7">E9*($E$2+1)</f>
        <v>49380.952572000002</v>
      </c>
      <c r="G9" s="881">
        <f t="shared" si="7"/>
        <v>50368.571623440002</v>
      </c>
      <c r="H9" s="881">
        <f t="shared" si="7"/>
        <v>51375.943055908807</v>
      </c>
      <c r="I9" s="881">
        <f t="shared" si="7"/>
        <v>52403.461917026987</v>
      </c>
      <c r="J9" s="881">
        <f t="shared" si="7"/>
        <v>53451.531155367527</v>
      </c>
      <c r="K9" s="881">
        <f t="shared" ref="K9:K64" si="8">J9*($E$2+1)</f>
        <v>54520.561778474876</v>
      </c>
      <c r="L9" s="881">
        <f t="shared" ref="L9:L64" si="9">K9*($E$2+1)</f>
        <v>55610.973014044372</v>
      </c>
      <c r="M9" s="881">
        <f t="shared" ref="M9:M64" si="10">L9*($E$2+1)</f>
        <v>56723.19247432526</v>
      </c>
      <c r="N9" s="882"/>
      <c r="O9" s="883"/>
      <c r="P9" s="883"/>
    </row>
    <row r="10" spans="1:16" x14ac:dyDescent="0.25">
      <c r="A10" s="879" t="s">
        <v>19</v>
      </c>
      <c r="B10" s="880">
        <f t="shared" ref="B10:B64" si="11">C10/1.03</f>
        <v>45798.058252427181</v>
      </c>
      <c r="C10" s="881">
        <v>47172</v>
      </c>
      <c r="D10" s="881">
        <f t="shared" ref="D10:D64" si="12">C10*($A$2+1)</f>
        <v>48587.16</v>
      </c>
      <c r="E10" s="881">
        <f t="shared" ref="E10:J10" si="13">D10*($E$2+1)</f>
        <v>49558.903200000008</v>
      </c>
      <c r="F10" s="881">
        <f t="shared" si="13"/>
        <v>50550.081264000008</v>
      </c>
      <c r="G10" s="881">
        <f t="shared" si="13"/>
        <v>51561.082889280005</v>
      </c>
      <c r="H10" s="881">
        <f t="shared" si="13"/>
        <v>52592.304547065607</v>
      </c>
      <c r="I10" s="881">
        <f t="shared" si="13"/>
        <v>53644.150638006919</v>
      </c>
      <c r="J10" s="881">
        <f t="shared" si="13"/>
        <v>54717.033650767058</v>
      </c>
      <c r="K10" s="881">
        <f t="shared" si="8"/>
        <v>55811.374323782402</v>
      </c>
      <c r="L10" s="881">
        <f t="shared" si="9"/>
        <v>56927.601810258049</v>
      </c>
      <c r="M10" s="881">
        <f t="shared" si="10"/>
        <v>58066.15384646321</v>
      </c>
      <c r="N10" s="882"/>
    </row>
    <row r="11" spans="1:16" x14ac:dyDescent="0.25">
      <c r="A11" s="879" t="s">
        <v>20</v>
      </c>
      <c r="B11" s="880">
        <f t="shared" si="11"/>
        <v>46864.077669902908</v>
      </c>
      <c r="C11" s="881">
        <v>48270</v>
      </c>
      <c r="D11" s="881">
        <f t="shared" si="12"/>
        <v>49718.1</v>
      </c>
      <c r="E11" s="881">
        <f t="shared" ref="E11:J11" si="14">D11*($E$2+1)</f>
        <v>50712.462</v>
      </c>
      <c r="F11" s="881">
        <f t="shared" si="14"/>
        <v>51726.711239999997</v>
      </c>
      <c r="G11" s="881">
        <f t="shared" si="14"/>
        <v>52761.245464799998</v>
      </c>
      <c r="H11" s="881">
        <f t="shared" si="14"/>
        <v>53816.470374095996</v>
      </c>
      <c r="I11" s="881">
        <f t="shared" si="14"/>
        <v>54892.799781577916</v>
      </c>
      <c r="J11" s="881">
        <f t="shared" si="14"/>
        <v>55990.655777209475</v>
      </c>
      <c r="K11" s="881">
        <f t="shared" si="8"/>
        <v>57110.468892753663</v>
      </c>
      <c r="L11" s="881">
        <f t="shared" si="9"/>
        <v>58252.67827060874</v>
      </c>
      <c r="M11" s="881">
        <f t="shared" si="10"/>
        <v>59417.731836020917</v>
      </c>
      <c r="N11" s="882"/>
    </row>
    <row r="12" spans="1:16" x14ac:dyDescent="0.25">
      <c r="A12" s="879" t="s">
        <v>21</v>
      </c>
      <c r="B12" s="880">
        <f t="shared" si="11"/>
        <v>48133.980582524273</v>
      </c>
      <c r="C12" s="881">
        <v>49578</v>
      </c>
      <c r="D12" s="881">
        <f t="shared" si="12"/>
        <v>51065.340000000004</v>
      </c>
      <c r="E12" s="881">
        <f t="shared" ref="E12:J12" si="15">D12*($E$2+1)</f>
        <v>52086.646800000002</v>
      </c>
      <c r="F12" s="881">
        <f t="shared" si="15"/>
        <v>53128.379736000003</v>
      </c>
      <c r="G12" s="881">
        <f t="shared" si="15"/>
        <v>54190.947330720002</v>
      </c>
      <c r="H12" s="881">
        <f t="shared" si="15"/>
        <v>55274.766277334405</v>
      </c>
      <c r="I12" s="881">
        <f t="shared" si="15"/>
        <v>56380.261602881095</v>
      </c>
      <c r="J12" s="881">
        <f t="shared" si="15"/>
        <v>57507.866834938715</v>
      </c>
      <c r="K12" s="881">
        <f t="shared" si="8"/>
        <v>58658.024171637488</v>
      </c>
      <c r="L12" s="881">
        <f t="shared" si="9"/>
        <v>59831.184655070239</v>
      </c>
      <c r="M12" s="881">
        <f t="shared" si="10"/>
        <v>61027.808348171646</v>
      </c>
      <c r="N12" s="882"/>
    </row>
    <row r="13" spans="1:16" x14ac:dyDescent="0.25">
      <c r="A13" s="879" t="s">
        <v>22</v>
      </c>
      <c r="B13" s="880">
        <f t="shared" si="11"/>
        <v>49200</v>
      </c>
      <c r="C13" s="881">
        <v>50676</v>
      </c>
      <c r="D13" s="881">
        <f t="shared" si="12"/>
        <v>52196.28</v>
      </c>
      <c r="E13" s="881">
        <f t="shared" ref="E13:J13" si="16">D13*($E$2+1)</f>
        <v>53240.205600000001</v>
      </c>
      <c r="F13" s="881">
        <f t="shared" si="16"/>
        <v>54305.009711999999</v>
      </c>
      <c r="G13" s="881">
        <f t="shared" si="16"/>
        <v>55391.109906240003</v>
      </c>
      <c r="H13" s="881">
        <f t="shared" si="16"/>
        <v>56498.932104364801</v>
      </c>
      <c r="I13" s="881">
        <f t="shared" si="16"/>
        <v>57628.9107464521</v>
      </c>
      <c r="J13" s="881">
        <f t="shared" si="16"/>
        <v>58781.488961381147</v>
      </c>
      <c r="K13" s="881">
        <f t="shared" si="8"/>
        <v>59957.11874060877</v>
      </c>
      <c r="L13" s="881">
        <f t="shared" si="9"/>
        <v>61156.261115420944</v>
      </c>
      <c r="M13" s="881">
        <f t="shared" si="10"/>
        <v>62379.386337729367</v>
      </c>
      <c r="N13" s="882"/>
    </row>
    <row r="14" spans="1:16" x14ac:dyDescent="0.25">
      <c r="A14" s="879" t="s">
        <v>23</v>
      </c>
      <c r="B14" s="880">
        <f t="shared" si="11"/>
        <v>50470.873786407763</v>
      </c>
      <c r="C14" s="881">
        <v>51985</v>
      </c>
      <c r="D14" s="881">
        <f t="shared" si="12"/>
        <v>53544.55</v>
      </c>
      <c r="E14" s="881">
        <f t="shared" ref="E14:J14" si="17">D14*($E$2+1)</f>
        <v>54615.441000000006</v>
      </c>
      <c r="F14" s="881">
        <f t="shared" si="17"/>
        <v>55707.749820000005</v>
      </c>
      <c r="G14" s="881">
        <f t="shared" si="17"/>
        <v>56821.904816400005</v>
      </c>
      <c r="H14" s="881">
        <f t="shared" si="17"/>
        <v>57958.342912728003</v>
      </c>
      <c r="I14" s="881">
        <f t="shared" si="17"/>
        <v>59117.509770982564</v>
      </c>
      <c r="J14" s="881">
        <f t="shared" si="17"/>
        <v>60299.859966402219</v>
      </c>
      <c r="K14" s="881">
        <f t="shared" si="8"/>
        <v>61505.857165730267</v>
      </c>
      <c r="L14" s="881">
        <f t="shared" si="9"/>
        <v>62735.974309044876</v>
      </c>
      <c r="M14" s="881">
        <f t="shared" si="10"/>
        <v>63990.693795225772</v>
      </c>
      <c r="N14" s="882"/>
    </row>
    <row r="15" spans="1:16" x14ac:dyDescent="0.25">
      <c r="A15" s="879" t="s">
        <v>24</v>
      </c>
      <c r="B15" s="880">
        <f t="shared" si="11"/>
        <v>51742.718446601939</v>
      </c>
      <c r="C15" s="881">
        <v>53295</v>
      </c>
      <c r="D15" s="881">
        <f t="shared" si="12"/>
        <v>54893.85</v>
      </c>
      <c r="E15" s="881">
        <f t="shared" ref="E15:J15" si="18">D15*($E$2+1)</f>
        <v>55991.726999999999</v>
      </c>
      <c r="F15" s="881">
        <f t="shared" si="18"/>
        <v>57111.561540000002</v>
      </c>
      <c r="G15" s="881">
        <f t="shared" si="18"/>
        <v>58253.792770800006</v>
      </c>
      <c r="H15" s="881">
        <f t="shared" si="18"/>
        <v>59418.868626216004</v>
      </c>
      <c r="I15" s="881">
        <f t="shared" si="18"/>
        <v>60607.245998740327</v>
      </c>
      <c r="J15" s="881">
        <f t="shared" si="18"/>
        <v>61819.390918715137</v>
      </c>
      <c r="K15" s="881">
        <f t="shared" si="8"/>
        <v>63055.778737089444</v>
      </c>
      <c r="L15" s="881">
        <f t="shared" si="9"/>
        <v>64316.894311831231</v>
      </c>
      <c r="M15" s="881">
        <f t="shared" si="10"/>
        <v>65603.232198067853</v>
      </c>
      <c r="N15" s="882"/>
    </row>
    <row r="16" spans="1:16" x14ac:dyDescent="0.25">
      <c r="A16" s="879" t="s">
        <v>25</v>
      </c>
      <c r="B16" s="880">
        <f t="shared" si="11"/>
        <v>53022.330097087375</v>
      </c>
      <c r="C16" s="881">
        <v>54613</v>
      </c>
      <c r="D16" s="881">
        <f t="shared" si="12"/>
        <v>56251.39</v>
      </c>
      <c r="E16" s="881">
        <f t="shared" ref="E16:J16" si="19">D16*($E$2+1)</f>
        <v>57376.417800000003</v>
      </c>
      <c r="F16" s="881">
        <f t="shared" si="19"/>
        <v>58523.946156000005</v>
      </c>
      <c r="G16" s="881">
        <f t="shared" si="19"/>
        <v>59694.42507912001</v>
      </c>
      <c r="H16" s="881">
        <f t="shared" si="19"/>
        <v>60888.313580702408</v>
      </c>
      <c r="I16" s="881">
        <f t="shared" si="19"/>
        <v>62106.079852316456</v>
      </c>
      <c r="J16" s="881">
        <f t="shared" si="19"/>
        <v>63348.201449362787</v>
      </c>
      <c r="K16" s="881">
        <f t="shared" si="8"/>
        <v>64615.165478350042</v>
      </c>
      <c r="L16" s="881">
        <f t="shared" si="9"/>
        <v>65907.468787917038</v>
      </c>
      <c r="M16" s="881">
        <f t="shared" si="10"/>
        <v>67225.618163675375</v>
      </c>
      <c r="N16" s="882"/>
    </row>
    <row r="17" spans="1:14" x14ac:dyDescent="0.25">
      <c r="A17" s="879" t="s">
        <v>26</v>
      </c>
      <c r="B17" s="880">
        <f t="shared" si="11"/>
        <v>54294.174757281551</v>
      </c>
      <c r="C17" s="881">
        <v>55923</v>
      </c>
      <c r="D17" s="881">
        <f t="shared" si="12"/>
        <v>57600.69</v>
      </c>
      <c r="E17" s="881">
        <f t="shared" ref="E17:J17" si="20">D17*($E$2+1)</f>
        <v>58752.703800000003</v>
      </c>
      <c r="F17" s="881">
        <f t="shared" si="20"/>
        <v>59927.757876000003</v>
      </c>
      <c r="G17" s="881">
        <f t="shared" si="20"/>
        <v>61126.313033520004</v>
      </c>
      <c r="H17" s="881">
        <f t="shared" si="20"/>
        <v>62348.839294190402</v>
      </c>
      <c r="I17" s="881">
        <f t="shared" si="20"/>
        <v>63595.816080074212</v>
      </c>
      <c r="J17" s="881">
        <f t="shared" si="20"/>
        <v>64867.732401675697</v>
      </c>
      <c r="K17" s="881">
        <f t="shared" si="8"/>
        <v>66165.087049709211</v>
      </c>
      <c r="L17" s="881">
        <f t="shared" si="9"/>
        <v>67488.388790703393</v>
      </c>
      <c r="M17" s="881">
        <f t="shared" si="10"/>
        <v>68838.156566517457</v>
      </c>
      <c r="N17" s="882"/>
    </row>
    <row r="18" spans="1:14" x14ac:dyDescent="0.25">
      <c r="A18" s="879" t="s">
        <v>27</v>
      </c>
      <c r="B18" s="880">
        <f t="shared" si="11"/>
        <v>55579.611650485436</v>
      </c>
      <c r="C18" s="881">
        <v>57247</v>
      </c>
      <c r="D18" s="881">
        <f t="shared" si="12"/>
        <v>58964.41</v>
      </c>
      <c r="E18" s="881">
        <f t="shared" ref="E18:J18" si="21">D18*($E$2+1)</f>
        <v>60143.698200000006</v>
      </c>
      <c r="F18" s="881">
        <f t="shared" si="21"/>
        <v>61346.572164000005</v>
      </c>
      <c r="G18" s="881">
        <f t="shared" si="21"/>
        <v>62573.503607280007</v>
      </c>
      <c r="H18" s="881">
        <f t="shared" si="21"/>
        <v>63824.97367942561</v>
      </c>
      <c r="I18" s="881">
        <f t="shared" si="21"/>
        <v>65101.473153014122</v>
      </c>
      <c r="J18" s="881">
        <f t="shared" si="21"/>
        <v>66403.502616074402</v>
      </c>
      <c r="K18" s="881">
        <f t="shared" si="8"/>
        <v>67731.572668395893</v>
      </c>
      <c r="L18" s="881">
        <f t="shared" si="9"/>
        <v>69086.204121763818</v>
      </c>
      <c r="M18" s="881">
        <f t="shared" si="10"/>
        <v>70467.928204199095</v>
      </c>
      <c r="N18" s="882"/>
    </row>
    <row r="19" spans="1:14" x14ac:dyDescent="0.25">
      <c r="A19" s="884" t="s">
        <v>28</v>
      </c>
      <c r="B19" s="880">
        <f t="shared" si="11"/>
        <v>57311.65048543689</v>
      </c>
      <c r="C19" s="881">
        <v>59031</v>
      </c>
      <c r="D19" s="881">
        <f t="shared" si="12"/>
        <v>60801.93</v>
      </c>
      <c r="E19" s="881">
        <f t="shared" ref="E19:J19" si="22">D19*($E$2+1)</f>
        <v>62017.9686</v>
      </c>
      <c r="F19" s="881">
        <f t="shared" si="22"/>
        <v>63258.327971999999</v>
      </c>
      <c r="G19" s="881">
        <f t="shared" si="22"/>
        <v>64523.494531440003</v>
      </c>
      <c r="H19" s="881">
        <f t="shared" si="22"/>
        <v>65813.964422068806</v>
      </c>
      <c r="I19" s="881">
        <f t="shared" si="22"/>
        <v>67130.243710510185</v>
      </c>
      <c r="J19" s="881">
        <f t="shared" si="22"/>
        <v>68472.848584720385</v>
      </c>
      <c r="K19" s="881">
        <f t="shared" si="8"/>
        <v>69842.305556414794</v>
      </c>
      <c r="L19" s="881">
        <f t="shared" si="9"/>
        <v>71239.15166754309</v>
      </c>
      <c r="M19" s="881">
        <f t="shared" si="10"/>
        <v>72663.934700893951</v>
      </c>
      <c r="N19" s="882"/>
    </row>
    <row r="20" spans="1:14" x14ac:dyDescent="0.25">
      <c r="A20" s="884" t="s">
        <v>29</v>
      </c>
      <c r="B20" s="880">
        <f t="shared" si="11"/>
        <v>58813.592233009709</v>
      </c>
      <c r="C20" s="881">
        <v>60578</v>
      </c>
      <c r="D20" s="881">
        <f t="shared" si="12"/>
        <v>62395.340000000004</v>
      </c>
      <c r="E20" s="881">
        <f t="shared" ref="E20:J20" si="23">D20*($E$2+1)</f>
        <v>63643.246800000008</v>
      </c>
      <c r="F20" s="881">
        <f t="shared" si="23"/>
        <v>64916.111736000006</v>
      </c>
      <c r="G20" s="881">
        <f t="shared" si="23"/>
        <v>66214.433970720012</v>
      </c>
      <c r="H20" s="881">
        <f t="shared" si="23"/>
        <v>67538.722650134412</v>
      </c>
      <c r="I20" s="881">
        <f t="shared" si="23"/>
        <v>68889.497103137095</v>
      </c>
      <c r="J20" s="881">
        <f t="shared" si="23"/>
        <v>70267.287045199831</v>
      </c>
      <c r="K20" s="881">
        <f t="shared" si="8"/>
        <v>71672.63278610383</v>
      </c>
      <c r="L20" s="881">
        <f t="shared" si="9"/>
        <v>73106.085441825911</v>
      </c>
      <c r="M20" s="881">
        <f t="shared" si="10"/>
        <v>74568.207150662434</v>
      </c>
      <c r="N20" s="882"/>
    </row>
    <row r="21" spans="1:14" x14ac:dyDescent="0.25">
      <c r="A21" s="884" t="s">
        <v>30</v>
      </c>
      <c r="B21" s="880">
        <f t="shared" si="11"/>
        <v>60332.038834951454</v>
      </c>
      <c r="C21" s="881">
        <v>62142</v>
      </c>
      <c r="D21" s="881">
        <f t="shared" si="12"/>
        <v>64006.26</v>
      </c>
      <c r="E21" s="881">
        <f t="shared" ref="E21:J21" si="24">D21*($E$2+1)</f>
        <v>65286.385200000004</v>
      </c>
      <c r="F21" s="881">
        <f t="shared" si="24"/>
        <v>66592.112904000009</v>
      </c>
      <c r="G21" s="881">
        <f t="shared" si="24"/>
        <v>67923.955162080005</v>
      </c>
      <c r="H21" s="881">
        <f t="shared" si="24"/>
        <v>69282.434265321601</v>
      </c>
      <c r="I21" s="881">
        <f t="shared" si="24"/>
        <v>70668.082950628028</v>
      </c>
      <c r="J21" s="881">
        <f t="shared" si="24"/>
        <v>72081.444609640588</v>
      </c>
      <c r="K21" s="881">
        <f t="shared" si="8"/>
        <v>73523.073501833394</v>
      </c>
      <c r="L21" s="881">
        <f t="shared" si="9"/>
        <v>74993.53497187006</v>
      </c>
      <c r="M21" s="881">
        <f t="shared" si="10"/>
        <v>76493.405671307468</v>
      </c>
      <c r="N21" s="882"/>
    </row>
    <row r="22" spans="1:14" x14ac:dyDescent="0.25">
      <c r="A22" s="884" t="s">
        <v>31</v>
      </c>
      <c r="B22" s="880">
        <f t="shared" si="11"/>
        <v>62066.019417475727</v>
      </c>
      <c r="C22" s="881">
        <v>63928</v>
      </c>
      <c r="D22" s="881">
        <f t="shared" si="12"/>
        <v>65845.84</v>
      </c>
      <c r="E22" s="881">
        <f t="shared" ref="E22:J22" si="25">D22*($E$2+1)</f>
        <v>67162.756800000003</v>
      </c>
      <c r="F22" s="881">
        <f t="shared" si="25"/>
        <v>68506.01193600001</v>
      </c>
      <c r="G22" s="881">
        <f t="shared" si="25"/>
        <v>69876.132174720013</v>
      </c>
      <c r="H22" s="881">
        <f t="shared" si="25"/>
        <v>71273.654818214418</v>
      </c>
      <c r="I22" s="881">
        <f t="shared" si="25"/>
        <v>72699.127914578712</v>
      </c>
      <c r="J22" s="881">
        <f t="shared" si="25"/>
        <v>74153.110472870292</v>
      </c>
      <c r="K22" s="881">
        <f t="shared" si="8"/>
        <v>75636.172682327699</v>
      </c>
      <c r="L22" s="881">
        <f t="shared" si="9"/>
        <v>77148.896135974253</v>
      </c>
      <c r="M22" s="881">
        <f t="shared" si="10"/>
        <v>78691.874058693735</v>
      </c>
      <c r="N22" s="882"/>
    </row>
    <row r="23" spans="1:14" x14ac:dyDescent="0.25">
      <c r="A23" s="879" t="s">
        <v>32</v>
      </c>
      <c r="B23" s="880">
        <f t="shared" si="11"/>
        <v>63837.864077669903</v>
      </c>
      <c r="C23" s="881">
        <v>65753</v>
      </c>
      <c r="D23" s="881">
        <f t="shared" si="12"/>
        <v>67725.59</v>
      </c>
      <c r="E23" s="881">
        <f t="shared" ref="E23:J23" si="26">D23*($E$2+1)</f>
        <v>69080.101800000004</v>
      </c>
      <c r="F23" s="881">
        <f t="shared" si="26"/>
        <v>70461.703836000001</v>
      </c>
      <c r="G23" s="881">
        <f t="shared" si="26"/>
        <v>71870.937912720008</v>
      </c>
      <c r="H23" s="881">
        <f t="shared" si="26"/>
        <v>73308.356670974405</v>
      </c>
      <c r="I23" s="881">
        <f t="shared" si="26"/>
        <v>74774.523804393888</v>
      </c>
      <c r="J23" s="881">
        <f t="shared" si="26"/>
        <v>76270.014280481773</v>
      </c>
      <c r="K23" s="881">
        <f t="shared" si="8"/>
        <v>77795.414566091407</v>
      </c>
      <c r="L23" s="881">
        <f t="shared" si="9"/>
        <v>79351.322857413237</v>
      </c>
      <c r="M23" s="881">
        <f t="shared" si="10"/>
        <v>80938.349314561507</v>
      </c>
      <c r="N23" s="882"/>
    </row>
    <row r="24" spans="1:14" x14ac:dyDescent="0.25">
      <c r="A24" s="879" t="s">
        <v>33</v>
      </c>
      <c r="B24" s="880">
        <f t="shared" si="11"/>
        <v>65613.592233009709</v>
      </c>
      <c r="C24" s="881">
        <v>67582</v>
      </c>
      <c r="D24" s="881">
        <f t="shared" si="12"/>
        <v>69609.460000000006</v>
      </c>
      <c r="E24" s="881">
        <f t="shared" ref="E24:J24" si="27">D24*($E$2+1)</f>
        <v>71001.649200000014</v>
      </c>
      <c r="F24" s="881">
        <f t="shared" si="27"/>
        <v>72421.682184000019</v>
      </c>
      <c r="G24" s="881">
        <f t="shared" si="27"/>
        <v>73870.115827680027</v>
      </c>
      <c r="H24" s="881">
        <f t="shared" si="27"/>
        <v>75347.518144233632</v>
      </c>
      <c r="I24" s="881">
        <f t="shared" si="27"/>
        <v>76854.468507118305</v>
      </c>
      <c r="J24" s="881">
        <f t="shared" si="27"/>
        <v>78391.557877260668</v>
      </c>
      <c r="K24" s="881">
        <f t="shared" si="8"/>
        <v>79959.389034805878</v>
      </c>
      <c r="L24" s="881">
        <f t="shared" si="9"/>
        <v>81558.57681550199</v>
      </c>
      <c r="M24" s="881">
        <f t="shared" si="10"/>
        <v>83189.748351812028</v>
      </c>
      <c r="N24" s="882"/>
    </row>
    <row r="25" spans="1:14" x14ac:dyDescent="0.25">
      <c r="A25" s="879" t="s">
        <v>34</v>
      </c>
      <c r="B25" s="880">
        <f t="shared" si="11"/>
        <v>67401.941747572811</v>
      </c>
      <c r="C25" s="881">
        <v>69424</v>
      </c>
      <c r="D25" s="881">
        <f t="shared" si="12"/>
        <v>71506.720000000001</v>
      </c>
      <c r="E25" s="881">
        <f t="shared" ref="E25:J25" si="28">D25*($E$2+1)</f>
        <v>72936.854399999997</v>
      </c>
      <c r="F25" s="881">
        <f t="shared" si="28"/>
        <v>74395.591487999991</v>
      </c>
      <c r="G25" s="881">
        <f t="shared" si="28"/>
        <v>75883.503317759998</v>
      </c>
      <c r="H25" s="881">
        <f t="shared" si="28"/>
        <v>77401.173384115202</v>
      </c>
      <c r="I25" s="881">
        <f t="shared" si="28"/>
        <v>78949.196851797504</v>
      </c>
      <c r="J25" s="881">
        <f t="shared" si="28"/>
        <v>80528.180788833459</v>
      </c>
      <c r="K25" s="881">
        <f t="shared" si="8"/>
        <v>82138.74440461013</v>
      </c>
      <c r="L25" s="881">
        <f t="shared" si="9"/>
        <v>83781.519292702331</v>
      </c>
      <c r="M25" s="881">
        <f t="shared" si="10"/>
        <v>85457.14967855638</v>
      </c>
      <c r="N25" s="882"/>
    </row>
    <row r="26" spans="1:14" x14ac:dyDescent="0.25">
      <c r="A26" s="879" t="s">
        <v>35</v>
      </c>
      <c r="B26" s="880">
        <f t="shared" si="11"/>
        <v>69176.699029126205</v>
      </c>
      <c r="C26" s="881">
        <v>71252</v>
      </c>
      <c r="D26" s="881">
        <f t="shared" si="12"/>
        <v>73389.56</v>
      </c>
      <c r="E26" s="881">
        <f t="shared" ref="E26:J26" si="29">D26*($E$2+1)</f>
        <v>74857.351200000005</v>
      </c>
      <c r="F26" s="881">
        <f t="shared" si="29"/>
        <v>76354.49822400001</v>
      </c>
      <c r="G26" s="881">
        <f t="shared" si="29"/>
        <v>77881.588188480018</v>
      </c>
      <c r="H26" s="881">
        <f t="shared" si="29"/>
        <v>79439.219952249623</v>
      </c>
      <c r="I26" s="881">
        <f t="shared" si="29"/>
        <v>81028.004351294614</v>
      </c>
      <c r="J26" s="881">
        <f t="shared" si="29"/>
        <v>82648.564438320507</v>
      </c>
      <c r="K26" s="881">
        <f t="shared" si="8"/>
        <v>84301.535727086914</v>
      </c>
      <c r="L26" s="881">
        <f t="shared" si="9"/>
        <v>85987.56644162866</v>
      </c>
      <c r="M26" s="881">
        <f t="shared" si="10"/>
        <v>87707.317770461232</v>
      </c>
      <c r="N26" s="882"/>
    </row>
    <row r="27" spans="1:14" x14ac:dyDescent="0.25">
      <c r="A27" s="879" t="s">
        <v>36</v>
      </c>
      <c r="B27" s="880">
        <f t="shared" si="11"/>
        <v>71379.611650485429</v>
      </c>
      <c r="C27" s="881">
        <v>73521</v>
      </c>
      <c r="D27" s="881">
        <f t="shared" si="12"/>
        <v>75726.63</v>
      </c>
      <c r="E27" s="881">
        <f t="shared" ref="E27:J27" si="30">D27*($E$2+1)</f>
        <v>77241.162600000011</v>
      </c>
      <c r="F27" s="881">
        <f t="shared" si="30"/>
        <v>78785.985852000013</v>
      </c>
      <c r="G27" s="881">
        <f t="shared" si="30"/>
        <v>80361.705569040016</v>
      </c>
      <c r="H27" s="881">
        <f t="shared" si="30"/>
        <v>81968.939680420823</v>
      </c>
      <c r="I27" s="881">
        <f t="shared" si="30"/>
        <v>83608.318474029234</v>
      </c>
      <c r="J27" s="881">
        <f t="shared" si="30"/>
        <v>85280.484843509825</v>
      </c>
      <c r="K27" s="881">
        <f t="shared" si="8"/>
        <v>86986.094540380029</v>
      </c>
      <c r="L27" s="881">
        <f t="shared" si="9"/>
        <v>88725.816431187632</v>
      </c>
      <c r="M27" s="881">
        <f t="shared" si="10"/>
        <v>90500.332759811383</v>
      </c>
      <c r="N27" s="882"/>
    </row>
    <row r="28" spans="1:14" x14ac:dyDescent="0.25">
      <c r="A28" s="879" t="s">
        <v>37</v>
      </c>
      <c r="B28" s="880">
        <f t="shared" si="11"/>
        <v>73153.398058252424</v>
      </c>
      <c r="C28" s="881">
        <v>75348</v>
      </c>
      <c r="D28" s="881">
        <f t="shared" si="12"/>
        <v>77608.44</v>
      </c>
      <c r="E28" s="881">
        <f t="shared" ref="E28:J28" si="31">D28*($E$2+1)</f>
        <v>79160.608800000002</v>
      </c>
      <c r="F28" s="881">
        <f t="shared" si="31"/>
        <v>80743.820976000003</v>
      </c>
      <c r="G28" s="881">
        <f t="shared" si="31"/>
        <v>82358.697395520008</v>
      </c>
      <c r="H28" s="881">
        <f t="shared" si="31"/>
        <v>84005.871343430408</v>
      </c>
      <c r="I28" s="881">
        <f t="shared" si="31"/>
        <v>85685.988770299024</v>
      </c>
      <c r="J28" s="881">
        <f t="shared" si="31"/>
        <v>87399.708545705013</v>
      </c>
      <c r="K28" s="881">
        <f t="shared" si="8"/>
        <v>89147.702716619111</v>
      </c>
      <c r="L28" s="881">
        <f t="shared" si="9"/>
        <v>90930.656770951493</v>
      </c>
      <c r="M28" s="881">
        <f t="shared" si="10"/>
        <v>92749.269906370522</v>
      </c>
      <c r="N28" s="882"/>
    </row>
    <row r="29" spans="1:14" x14ac:dyDescent="0.25">
      <c r="A29" s="879" t="s">
        <v>38</v>
      </c>
      <c r="B29" s="880">
        <f t="shared" si="11"/>
        <v>74928.155339805817</v>
      </c>
      <c r="C29" s="881">
        <v>77176</v>
      </c>
      <c r="D29" s="881">
        <f t="shared" si="12"/>
        <v>79491.28</v>
      </c>
      <c r="E29" s="881">
        <f t="shared" ref="E29:J29" si="32">D29*($E$2+1)</f>
        <v>81081.105599999995</v>
      </c>
      <c r="F29" s="881">
        <f t="shared" si="32"/>
        <v>82702.727711999993</v>
      </c>
      <c r="G29" s="881">
        <f t="shared" si="32"/>
        <v>84356.782266239999</v>
      </c>
      <c r="H29" s="881">
        <f t="shared" si="32"/>
        <v>86043.9179115648</v>
      </c>
      <c r="I29" s="881">
        <f t="shared" si="32"/>
        <v>87764.796269796105</v>
      </c>
      <c r="J29" s="881">
        <f t="shared" si="32"/>
        <v>89520.092195192032</v>
      </c>
      <c r="K29" s="881">
        <f t="shared" si="8"/>
        <v>91310.49403909588</v>
      </c>
      <c r="L29" s="881">
        <f t="shared" si="9"/>
        <v>93136.703919877793</v>
      </c>
      <c r="M29" s="881">
        <f t="shared" si="10"/>
        <v>94999.437998275345</v>
      </c>
      <c r="N29" s="882"/>
    </row>
    <row r="30" spans="1:14" x14ac:dyDescent="0.25">
      <c r="A30" s="879" t="s">
        <v>39</v>
      </c>
      <c r="B30" s="880">
        <f t="shared" si="11"/>
        <v>76704.854368932036</v>
      </c>
      <c r="C30" s="881">
        <v>79006</v>
      </c>
      <c r="D30" s="881">
        <f t="shared" si="12"/>
        <v>81376.180000000008</v>
      </c>
      <c r="E30" s="881">
        <f t="shared" ref="E30:J30" si="33">D30*($E$2+1)</f>
        <v>83003.703600000008</v>
      </c>
      <c r="F30" s="881">
        <f t="shared" si="33"/>
        <v>84663.777672000011</v>
      </c>
      <c r="G30" s="881">
        <f t="shared" si="33"/>
        <v>86357.053225440017</v>
      </c>
      <c r="H30" s="881">
        <f t="shared" si="33"/>
        <v>88084.19428994882</v>
      </c>
      <c r="I30" s="881">
        <f t="shared" si="33"/>
        <v>89845.878175747799</v>
      </c>
      <c r="J30" s="881">
        <f t="shared" si="33"/>
        <v>91642.795739262758</v>
      </c>
      <c r="K30" s="881">
        <f t="shared" si="8"/>
        <v>93475.651654048008</v>
      </c>
      <c r="L30" s="881">
        <f t="shared" si="9"/>
        <v>95345.16468712897</v>
      </c>
      <c r="M30" s="881">
        <f t="shared" si="10"/>
        <v>97252.06798087155</v>
      </c>
      <c r="N30" s="882"/>
    </row>
    <row r="31" spans="1:14" x14ac:dyDescent="0.25">
      <c r="A31" s="879" t="s">
        <v>40</v>
      </c>
      <c r="B31" s="880">
        <f t="shared" si="11"/>
        <v>78956.310679611648</v>
      </c>
      <c r="C31" s="881">
        <v>81325</v>
      </c>
      <c r="D31" s="881">
        <f t="shared" si="12"/>
        <v>83764.75</v>
      </c>
      <c r="E31" s="881">
        <f t="shared" ref="E31:J31" si="34">D31*($E$2+1)</f>
        <v>85440.044999999998</v>
      </c>
      <c r="F31" s="881">
        <f t="shared" si="34"/>
        <v>87148.8459</v>
      </c>
      <c r="G31" s="881">
        <f t="shared" si="34"/>
        <v>88891.822818000001</v>
      </c>
      <c r="H31" s="881">
        <f t="shared" si="34"/>
        <v>90669.659274360005</v>
      </c>
      <c r="I31" s="881">
        <f t="shared" si="34"/>
        <v>92483.052459847211</v>
      </c>
      <c r="J31" s="881">
        <f t="shared" si="34"/>
        <v>94332.713509044159</v>
      </c>
      <c r="K31" s="881">
        <f t="shared" si="8"/>
        <v>96219.367779225038</v>
      </c>
      <c r="L31" s="881">
        <f t="shared" si="9"/>
        <v>98143.755134809544</v>
      </c>
      <c r="M31" s="881">
        <f t="shared" si="10"/>
        <v>100106.63023750574</v>
      </c>
      <c r="N31" s="882"/>
    </row>
    <row r="32" spans="1:14" x14ac:dyDescent="0.25">
      <c r="A32" s="879" t="s">
        <v>41</v>
      </c>
      <c r="B32" s="880">
        <f t="shared" si="11"/>
        <v>81121.359223300969</v>
      </c>
      <c r="C32" s="881">
        <v>83555</v>
      </c>
      <c r="D32" s="881">
        <f t="shared" si="12"/>
        <v>86061.650000000009</v>
      </c>
      <c r="E32" s="881">
        <f t="shared" ref="E32:J32" si="35">D32*($E$2+1)</f>
        <v>87782.883000000016</v>
      </c>
      <c r="F32" s="881">
        <f t="shared" si="35"/>
        <v>89538.540660000013</v>
      </c>
      <c r="G32" s="881">
        <f t="shared" si="35"/>
        <v>91329.31147320001</v>
      </c>
      <c r="H32" s="881">
        <f t="shared" si="35"/>
        <v>93155.897702664006</v>
      </c>
      <c r="I32" s="881">
        <f t="shared" si="35"/>
        <v>95019.015656717282</v>
      </c>
      <c r="J32" s="881">
        <f t="shared" si="35"/>
        <v>96919.395969851626</v>
      </c>
      <c r="K32" s="881">
        <f t="shared" si="8"/>
        <v>98857.783889248662</v>
      </c>
      <c r="L32" s="881">
        <f t="shared" si="9"/>
        <v>100834.93956703364</v>
      </c>
      <c r="M32" s="881">
        <f t="shared" si="10"/>
        <v>102851.63835837432</v>
      </c>
      <c r="N32" s="882"/>
    </row>
    <row r="33" spans="1:14" x14ac:dyDescent="0.25">
      <c r="A33" s="879" t="s">
        <v>42</v>
      </c>
      <c r="B33" s="880">
        <f t="shared" si="11"/>
        <v>83289.320388349515</v>
      </c>
      <c r="C33" s="881">
        <v>85788</v>
      </c>
      <c r="D33" s="881">
        <f t="shared" si="12"/>
        <v>88361.64</v>
      </c>
      <c r="E33" s="881">
        <f t="shared" ref="E33:J33" si="36">D33*($E$2+1)</f>
        <v>90128.872799999997</v>
      </c>
      <c r="F33" s="881">
        <f t="shared" si="36"/>
        <v>91931.450255999996</v>
      </c>
      <c r="G33" s="881">
        <f t="shared" si="36"/>
        <v>93770.079261120001</v>
      </c>
      <c r="H33" s="881">
        <f t="shared" si="36"/>
        <v>95645.480846342398</v>
      </c>
      <c r="I33" s="881">
        <f t="shared" si="36"/>
        <v>97558.390463269243</v>
      </c>
      <c r="J33" s="881">
        <f t="shared" si="36"/>
        <v>99509.558272534632</v>
      </c>
      <c r="K33" s="881">
        <f t="shared" si="8"/>
        <v>101499.74943798533</v>
      </c>
      <c r="L33" s="881">
        <f t="shared" si="9"/>
        <v>103529.74442674503</v>
      </c>
      <c r="M33" s="881">
        <f t="shared" si="10"/>
        <v>105600.33931527994</v>
      </c>
      <c r="N33" s="882"/>
    </row>
    <row r="34" spans="1:14" x14ac:dyDescent="0.25">
      <c r="A34" s="879" t="s">
        <v>43</v>
      </c>
      <c r="B34" s="880">
        <f t="shared" si="11"/>
        <v>85453.398058252424</v>
      </c>
      <c r="C34" s="881">
        <v>88017</v>
      </c>
      <c r="D34" s="881">
        <f t="shared" si="12"/>
        <v>90657.510000000009</v>
      </c>
      <c r="E34" s="881">
        <f t="shared" ref="E34:J34" si="37">D34*($E$2+1)</f>
        <v>92470.660200000013</v>
      </c>
      <c r="F34" s="881">
        <f t="shared" si="37"/>
        <v>94320.07340400001</v>
      </c>
      <c r="G34" s="881">
        <f t="shared" si="37"/>
        <v>96206.474872080013</v>
      </c>
      <c r="H34" s="881">
        <f t="shared" si="37"/>
        <v>98130.604369521621</v>
      </c>
      <c r="I34" s="881">
        <f t="shared" si="37"/>
        <v>100093.21645691205</v>
      </c>
      <c r="J34" s="881">
        <f t="shared" si="37"/>
        <v>102095.0807860503</v>
      </c>
      <c r="K34" s="881">
        <f t="shared" si="8"/>
        <v>104136.98240177131</v>
      </c>
      <c r="L34" s="881">
        <f t="shared" si="9"/>
        <v>106219.72204980673</v>
      </c>
      <c r="M34" s="881">
        <f t="shared" si="10"/>
        <v>108344.11649080287</v>
      </c>
      <c r="N34" s="882"/>
    </row>
    <row r="35" spans="1:14" x14ac:dyDescent="0.25">
      <c r="A35" s="879" t="s">
        <v>44</v>
      </c>
      <c r="B35" s="880">
        <f t="shared" si="11"/>
        <v>88054.368932038837</v>
      </c>
      <c r="C35" s="881">
        <v>90696</v>
      </c>
      <c r="D35" s="881">
        <f t="shared" si="12"/>
        <v>93416.88</v>
      </c>
      <c r="E35" s="881">
        <f t="shared" ref="E35:J35" si="38">D35*($E$2+1)</f>
        <v>95285.217600000004</v>
      </c>
      <c r="F35" s="881">
        <f t="shared" si="38"/>
        <v>97190.921952000004</v>
      </c>
      <c r="G35" s="881">
        <f t="shared" si="38"/>
        <v>99134.740391040003</v>
      </c>
      <c r="H35" s="881">
        <f t="shared" si="38"/>
        <v>101117.43519886081</v>
      </c>
      <c r="I35" s="881">
        <f t="shared" si="38"/>
        <v>103139.78390283803</v>
      </c>
      <c r="J35" s="881">
        <f t="shared" si="38"/>
        <v>105202.57958089479</v>
      </c>
      <c r="K35" s="881">
        <f t="shared" si="8"/>
        <v>107306.63117251269</v>
      </c>
      <c r="L35" s="881">
        <f t="shared" si="9"/>
        <v>109452.76379596294</v>
      </c>
      <c r="M35" s="881">
        <f t="shared" si="10"/>
        <v>111641.8190718822</v>
      </c>
      <c r="N35" s="882"/>
    </row>
    <row r="36" spans="1:14" x14ac:dyDescent="0.25">
      <c r="A36" s="879" t="s">
        <v>45</v>
      </c>
      <c r="B36" s="880">
        <f t="shared" si="11"/>
        <v>91521.359223300969</v>
      </c>
      <c r="C36" s="881">
        <v>94267</v>
      </c>
      <c r="D36" s="881">
        <f t="shared" si="12"/>
        <v>97095.010000000009</v>
      </c>
      <c r="E36" s="881">
        <f t="shared" ref="E36:J36" si="39">D36*($E$2+1)</f>
        <v>99036.910200000013</v>
      </c>
      <c r="F36" s="881">
        <f t="shared" si="39"/>
        <v>101017.64840400002</v>
      </c>
      <c r="G36" s="881">
        <f t="shared" si="39"/>
        <v>103038.00137208002</v>
      </c>
      <c r="H36" s="881">
        <f t="shared" si="39"/>
        <v>105098.76139952162</v>
      </c>
      <c r="I36" s="881">
        <f t="shared" si="39"/>
        <v>107200.73662751206</v>
      </c>
      <c r="J36" s="881">
        <f t="shared" si="39"/>
        <v>109344.75136006231</v>
      </c>
      <c r="K36" s="881">
        <f t="shared" si="8"/>
        <v>111531.64638726355</v>
      </c>
      <c r="L36" s="881">
        <f t="shared" si="9"/>
        <v>113762.27931500883</v>
      </c>
      <c r="M36" s="881">
        <f t="shared" si="10"/>
        <v>116037.52490130901</v>
      </c>
      <c r="N36" s="882"/>
    </row>
    <row r="37" spans="1:14" x14ac:dyDescent="0.25">
      <c r="A37" s="879" t="s">
        <v>46</v>
      </c>
      <c r="B37" s="880">
        <f t="shared" si="11"/>
        <v>94975.728155339806</v>
      </c>
      <c r="C37" s="881">
        <v>97825</v>
      </c>
      <c r="D37" s="881">
        <f t="shared" si="12"/>
        <v>100759.75</v>
      </c>
      <c r="E37" s="881">
        <f t="shared" ref="E37:J37" si="40">D37*($E$2+1)</f>
        <v>102774.94500000001</v>
      </c>
      <c r="F37" s="881">
        <f t="shared" si="40"/>
        <v>104830.44390000001</v>
      </c>
      <c r="G37" s="881">
        <f t="shared" si="40"/>
        <v>106927.05277800001</v>
      </c>
      <c r="H37" s="881">
        <f t="shared" si="40"/>
        <v>109065.59383356001</v>
      </c>
      <c r="I37" s="881">
        <f t="shared" si="40"/>
        <v>111246.90571023121</v>
      </c>
      <c r="J37" s="881">
        <f t="shared" si="40"/>
        <v>113471.84382443584</v>
      </c>
      <c r="K37" s="881">
        <f t="shared" si="8"/>
        <v>115741.28070092456</v>
      </c>
      <c r="L37" s="881">
        <f t="shared" si="9"/>
        <v>118056.10631494306</v>
      </c>
      <c r="M37" s="881">
        <f t="shared" si="10"/>
        <v>120417.22844124192</v>
      </c>
      <c r="N37" s="882"/>
    </row>
    <row r="38" spans="1:14" x14ac:dyDescent="0.25">
      <c r="A38" s="879" t="s">
        <v>47</v>
      </c>
      <c r="B38" s="880">
        <f t="shared" si="11"/>
        <v>98445.631067961163</v>
      </c>
      <c r="C38" s="881">
        <v>101399</v>
      </c>
      <c r="D38" s="881">
        <f t="shared" si="12"/>
        <v>104440.97</v>
      </c>
      <c r="E38" s="881">
        <f t="shared" ref="E38:J38" si="41">D38*($E$2+1)</f>
        <v>106529.78940000001</v>
      </c>
      <c r="F38" s="881">
        <f t="shared" si="41"/>
        <v>108660.38518800001</v>
      </c>
      <c r="G38" s="881">
        <f t="shared" si="41"/>
        <v>110833.59289176001</v>
      </c>
      <c r="H38" s="881">
        <f t="shared" si="41"/>
        <v>113050.26474959521</v>
      </c>
      <c r="I38" s="881">
        <f t="shared" si="41"/>
        <v>115311.27004458712</v>
      </c>
      <c r="J38" s="881">
        <f t="shared" si="41"/>
        <v>117617.49544547887</v>
      </c>
      <c r="K38" s="881">
        <f t="shared" si="8"/>
        <v>119969.84535438845</v>
      </c>
      <c r="L38" s="881">
        <f t="shared" si="9"/>
        <v>122369.24226147622</v>
      </c>
      <c r="M38" s="881">
        <f t="shared" si="10"/>
        <v>124816.62710670574</v>
      </c>
      <c r="N38" s="882"/>
    </row>
    <row r="39" spans="1:14" x14ac:dyDescent="0.25">
      <c r="A39" s="879" t="s">
        <v>48</v>
      </c>
      <c r="B39" s="880">
        <f t="shared" si="11"/>
        <v>102129.12621359223</v>
      </c>
      <c r="C39" s="881">
        <v>105193</v>
      </c>
      <c r="D39" s="881">
        <f t="shared" si="12"/>
        <v>108348.79000000001</v>
      </c>
      <c r="E39" s="881">
        <f t="shared" ref="E39:J39" si="42">D39*($E$2+1)</f>
        <v>110515.76580000001</v>
      </c>
      <c r="F39" s="881">
        <f t="shared" si="42"/>
        <v>112726.08111600002</v>
      </c>
      <c r="G39" s="881">
        <f t="shared" si="42"/>
        <v>114980.60273832001</v>
      </c>
      <c r="H39" s="881">
        <f t="shared" si="42"/>
        <v>117280.21479308642</v>
      </c>
      <c r="I39" s="881">
        <f t="shared" si="42"/>
        <v>119625.81908894815</v>
      </c>
      <c r="J39" s="881">
        <f t="shared" si="42"/>
        <v>122018.33547072711</v>
      </c>
      <c r="K39" s="881">
        <f t="shared" si="8"/>
        <v>124458.70218014166</v>
      </c>
      <c r="L39" s="881">
        <f t="shared" si="9"/>
        <v>126947.87622374449</v>
      </c>
      <c r="M39" s="881">
        <f t="shared" si="10"/>
        <v>129486.83374821937</v>
      </c>
      <c r="N39" s="882"/>
    </row>
    <row r="40" spans="1:14" x14ac:dyDescent="0.25">
      <c r="A40" s="879" t="s">
        <v>49</v>
      </c>
      <c r="B40" s="880">
        <f t="shared" si="11"/>
        <v>105582.52427184465</v>
      </c>
      <c r="C40" s="881">
        <v>108750</v>
      </c>
      <c r="D40" s="881">
        <f t="shared" si="12"/>
        <v>112012.5</v>
      </c>
      <c r="E40" s="881">
        <f t="shared" ref="E40:J40" si="43">D40*($E$2+1)</f>
        <v>114252.75</v>
      </c>
      <c r="F40" s="881">
        <f t="shared" si="43"/>
        <v>116537.80500000001</v>
      </c>
      <c r="G40" s="881">
        <f t="shared" si="43"/>
        <v>118868.56110000001</v>
      </c>
      <c r="H40" s="881">
        <f t="shared" si="43"/>
        <v>121245.93232200001</v>
      </c>
      <c r="I40" s="881">
        <f t="shared" si="43"/>
        <v>123670.85096844001</v>
      </c>
      <c r="J40" s="881">
        <f t="shared" si="43"/>
        <v>126144.26798780881</v>
      </c>
      <c r="K40" s="881">
        <f t="shared" si="8"/>
        <v>128667.15334756499</v>
      </c>
      <c r="L40" s="881">
        <f t="shared" si="9"/>
        <v>131240.4964145163</v>
      </c>
      <c r="M40" s="881">
        <f t="shared" si="10"/>
        <v>133865.30634280664</v>
      </c>
      <c r="N40" s="882"/>
    </row>
    <row r="41" spans="1:14" x14ac:dyDescent="0.25">
      <c r="A41" s="879" t="s">
        <v>50</v>
      </c>
      <c r="B41" s="880">
        <f t="shared" si="11"/>
        <v>109053.39805825242</v>
      </c>
      <c r="C41" s="881">
        <v>112325</v>
      </c>
      <c r="D41" s="881">
        <f t="shared" si="12"/>
        <v>115694.75</v>
      </c>
      <c r="E41" s="881">
        <f t="shared" ref="E41:J41" si="44">D41*($E$2+1)</f>
        <v>118008.645</v>
      </c>
      <c r="F41" s="881">
        <f t="shared" si="44"/>
        <v>120368.81790000001</v>
      </c>
      <c r="G41" s="881">
        <f t="shared" si="44"/>
        <v>122776.19425800002</v>
      </c>
      <c r="H41" s="881">
        <f t="shared" si="44"/>
        <v>125231.71814316002</v>
      </c>
      <c r="I41" s="881">
        <f t="shared" si="44"/>
        <v>127736.35250602322</v>
      </c>
      <c r="J41" s="881">
        <f t="shared" si="44"/>
        <v>130291.07955614368</v>
      </c>
      <c r="K41" s="881">
        <f t="shared" si="8"/>
        <v>132896.90114726656</v>
      </c>
      <c r="L41" s="881">
        <f t="shared" si="9"/>
        <v>135554.8391702119</v>
      </c>
      <c r="M41" s="881">
        <f t="shared" si="10"/>
        <v>138265.93595361614</v>
      </c>
      <c r="N41" s="882"/>
    </row>
    <row r="42" spans="1:14" x14ac:dyDescent="0.25">
      <c r="A42" s="146" t="s">
        <v>51</v>
      </c>
      <c r="B42" s="880">
        <f t="shared" si="11"/>
        <v>61355.339805825242</v>
      </c>
      <c r="C42" s="881">
        <v>63196</v>
      </c>
      <c r="D42" s="881">
        <f t="shared" si="12"/>
        <v>65091.880000000005</v>
      </c>
      <c r="E42" s="881">
        <f t="shared" ref="E42:J42" si="45">D42*($E$2+1)</f>
        <v>66393.717600000004</v>
      </c>
      <c r="F42" s="881">
        <f t="shared" si="45"/>
        <v>67721.591952000002</v>
      </c>
      <c r="G42" s="881">
        <f t="shared" si="45"/>
        <v>69076.023791040003</v>
      </c>
      <c r="H42" s="881">
        <f t="shared" si="45"/>
        <v>70457.544266860801</v>
      </c>
      <c r="I42" s="881">
        <f t="shared" si="45"/>
        <v>71866.695152198023</v>
      </c>
      <c r="J42" s="881">
        <f t="shared" si="45"/>
        <v>73304.02905524199</v>
      </c>
      <c r="K42" s="881">
        <f t="shared" si="8"/>
        <v>74770.109636346824</v>
      </c>
      <c r="L42" s="881">
        <f t="shared" si="9"/>
        <v>76265.511829073759</v>
      </c>
      <c r="M42" s="881">
        <f t="shared" si="10"/>
        <v>77790.822065655229</v>
      </c>
      <c r="N42" s="885"/>
    </row>
    <row r="43" spans="1:14" x14ac:dyDescent="0.25">
      <c r="A43" s="146" t="s">
        <v>52</v>
      </c>
      <c r="B43" s="880">
        <f t="shared" si="11"/>
        <v>64860.194174757278</v>
      </c>
      <c r="C43" s="881">
        <v>66806</v>
      </c>
      <c r="D43" s="881">
        <f t="shared" si="12"/>
        <v>68810.180000000008</v>
      </c>
      <c r="E43" s="881">
        <f t="shared" ref="E43:J43" si="46">D43*($E$2+1)</f>
        <v>70186.383600000016</v>
      </c>
      <c r="F43" s="881">
        <f t="shared" si="46"/>
        <v>71590.111272000024</v>
      </c>
      <c r="G43" s="881">
        <f t="shared" si="46"/>
        <v>73021.913497440022</v>
      </c>
      <c r="H43" s="881">
        <f t="shared" si="46"/>
        <v>74482.351767388827</v>
      </c>
      <c r="I43" s="881">
        <f t="shared" si="46"/>
        <v>75971.998802736605</v>
      </c>
      <c r="J43" s="881">
        <f t="shared" si="46"/>
        <v>77491.438778791344</v>
      </c>
      <c r="K43" s="881">
        <f t="shared" si="8"/>
        <v>79041.267554367165</v>
      </c>
      <c r="L43" s="881">
        <f t="shared" si="9"/>
        <v>80622.092905454512</v>
      </c>
      <c r="M43" s="881">
        <f t="shared" si="10"/>
        <v>82234.534763563599</v>
      </c>
      <c r="N43" s="885"/>
    </row>
    <row r="44" spans="1:14" x14ac:dyDescent="0.25">
      <c r="A44" s="146" t="s">
        <v>53</v>
      </c>
      <c r="B44" s="880">
        <f t="shared" si="11"/>
        <v>68364.077669902908</v>
      </c>
      <c r="C44" s="881">
        <v>70415</v>
      </c>
      <c r="D44" s="881">
        <f t="shared" si="12"/>
        <v>72527.45</v>
      </c>
      <c r="E44" s="881">
        <f t="shared" ref="E44:J44" si="47">D44*($E$2+1)</f>
        <v>73977.998999999996</v>
      </c>
      <c r="F44" s="881">
        <f t="shared" si="47"/>
        <v>75457.558980000002</v>
      </c>
      <c r="G44" s="881">
        <f t="shared" si="47"/>
        <v>76966.710159599999</v>
      </c>
      <c r="H44" s="881">
        <f t="shared" si="47"/>
        <v>78506.044362792003</v>
      </c>
      <c r="I44" s="881">
        <f t="shared" si="47"/>
        <v>80076.165250047838</v>
      </c>
      <c r="J44" s="881">
        <f t="shared" si="47"/>
        <v>81677.688555048793</v>
      </c>
      <c r="K44" s="881">
        <f t="shared" si="8"/>
        <v>83311.242326149775</v>
      </c>
      <c r="L44" s="881">
        <f t="shared" si="9"/>
        <v>84977.467172672768</v>
      </c>
      <c r="M44" s="881">
        <f t="shared" si="10"/>
        <v>86677.016516126227</v>
      </c>
      <c r="N44" s="885"/>
    </row>
    <row r="45" spans="1:14" x14ac:dyDescent="0.25">
      <c r="A45" s="146" t="s">
        <v>54</v>
      </c>
      <c r="B45" s="880">
        <f t="shared" si="11"/>
        <v>71868.932038834944</v>
      </c>
      <c r="C45" s="881">
        <v>74025</v>
      </c>
      <c r="D45" s="881">
        <f t="shared" si="12"/>
        <v>76245.75</v>
      </c>
      <c r="E45" s="881">
        <f t="shared" ref="E45:J45" si="48">D45*($E$2+1)</f>
        <v>77770.665000000008</v>
      </c>
      <c r="F45" s="881">
        <f t="shared" si="48"/>
        <v>79326.078300000008</v>
      </c>
      <c r="G45" s="881">
        <f t="shared" si="48"/>
        <v>80912.599866000004</v>
      </c>
      <c r="H45" s="881">
        <f t="shared" si="48"/>
        <v>82530.85186332</v>
      </c>
      <c r="I45" s="881">
        <f t="shared" si="48"/>
        <v>84181.468900586406</v>
      </c>
      <c r="J45" s="881">
        <f t="shared" si="48"/>
        <v>85865.098278598132</v>
      </c>
      <c r="K45" s="881">
        <f t="shared" si="8"/>
        <v>87582.400244170101</v>
      </c>
      <c r="L45" s="881">
        <f t="shared" si="9"/>
        <v>89334.048249053507</v>
      </c>
      <c r="M45" s="881">
        <f t="shared" si="10"/>
        <v>91120.729214034582</v>
      </c>
    </row>
    <row r="46" spans="1:14" x14ac:dyDescent="0.25">
      <c r="A46" s="146" t="s">
        <v>55</v>
      </c>
      <c r="B46" s="880">
        <f t="shared" si="11"/>
        <v>74720.388349514556</v>
      </c>
      <c r="C46" s="881">
        <v>76962</v>
      </c>
      <c r="D46" s="881">
        <f t="shared" si="12"/>
        <v>79270.86</v>
      </c>
      <c r="E46" s="881">
        <f t="shared" ref="E46:J46" si="49">D46*($E$2+1)</f>
        <v>80856.277199999997</v>
      </c>
      <c r="F46" s="881">
        <f t="shared" si="49"/>
        <v>82473.402743999992</v>
      </c>
      <c r="G46" s="881">
        <f t="shared" si="49"/>
        <v>84122.870798879987</v>
      </c>
      <c r="H46" s="881">
        <f t="shared" si="49"/>
        <v>85805.328214857582</v>
      </c>
      <c r="I46" s="881">
        <f t="shared" si="49"/>
        <v>87521.434779154733</v>
      </c>
      <c r="J46" s="881">
        <f t="shared" si="49"/>
        <v>89271.863474737824</v>
      </c>
      <c r="K46" s="881">
        <f t="shared" si="8"/>
        <v>91057.300744232576</v>
      </c>
      <c r="L46" s="881">
        <f t="shared" si="9"/>
        <v>92878.446759117229</v>
      </c>
      <c r="M46" s="881">
        <f t="shared" si="10"/>
        <v>94736.015694299582</v>
      </c>
    </row>
    <row r="47" spans="1:14" x14ac:dyDescent="0.25">
      <c r="A47" s="146" t="s">
        <v>56</v>
      </c>
      <c r="B47" s="880">
        <f t="shared" si="11"/>
        <v>77566.990291262133</v>
      </c>
      <c r="C47" s="881">
        <v>79894</v>
      </c>
      <c r="D47" s="881">
        <f t="shared" si="12"/>
        <v>82290.820000000007</v>
      </c>
      <c r="E47" s="881">
        <f t="shared" ref="E47:J47" si="50">D47*($E$2+1)</f>
        <v>83936.636400000003</v>
      </c>
      <c r="F47" s="881">
        <f t="shared" si="50"/>
        <v>85615.369128000006</v>
      </c>
      <c r="G47" s="881">
        <f t="shared" si="50"/>
        <v>87327.676510560006</v>
      </c>
      <c r="H47" s="881">
        <f t="shared" si="50"/>
        <v>89074.230040771203</v>
      </c>
      <c r="I47" s="881">
        <f t="shared" si="50"/>
        <v>90855.71464158663</v>
      </c>
      <c r="J47" s="881">
        <f t="shared" si="50"/>
        <v>92672.828934418358</v>
      </c>
      <c r="K47" s="881">
        <f t="shared" si="8"/>
        <v>94526.285513106734</v>
      </c>
      <c r="L47" s="881">
        <f t="shared" si="9"/>
        <v>96416.811223368873</v>
      </c>
      <c r="M47" s="881">
        <f t="shared" si="10"/>
        <v>98345.147447836251</v>
      </c>
    </row>
    <row r="48" spans="1:14" x14ac:dyDescent="0.25">
      <c r="A48" s="146" t="s">
        <v>57</v>
      </c>
      <c r="B48" s="880">
        <f t="shared" si="11"/>
        <v>80418.446601941745</v>
      </c>
      <c r="C48" s="881">
        <v>82831</v>
      </c>
      <c r="D48" s="881">
        <f t="shared" si="12"/>
        <v>85315.930000000008</v>
      </c>
      <c r="E48" s="881">
        <f t="shared" ref="E48:J48" si="51">D48*($E$2+1)</f>
        <v>87022.248600000006</v>
      </c>
      <c r="F48" s="881">
        <f t="shared" si="51"/>
        <v>88762.693572000004</v>
      </c>
      <c r="G48" s="881">
        <f t="shared" si="51"/>
        <v>90537.947443440004</v>
      </c>
      <c r="H48" s="881">
        <f t="shared" si="51"/>
        <v>92348.706392308799</v>
      </c>
      <c r="I48" s="881">
        <f t="shared" si="51"/>
        <v>94195.680520154972</v>
      </c>
      <c r="J48" s="881">
        <f t="shared" si="51"/>
        <v>96079.594130558078</v>
      </c>
      <c r="K48" s="881">
        <f t="shared" si="8"/>
        <v>98001.186013169237</v>
      </c>
      <c r="L48" s="881">
        <f t="shared" si="9"/>
        <v>99961.209733432624</v>
      </c>
      <c r="M48" s="881">
        <f t="shared" si="10"/>
        <v>101960.43392810128</v>
      </c>
    </row>
    <row r="49" spans="1:13" x14ac:dyDescent="0.25">
      <c r="A49" s="146" t="s">
        <v>58</v>
      </c>
      <c r="B49" s="880">
        <f t="shared" si="11"/>
        <v>83265.048543689321</v>
      </c>
      <c r="C49" s="881">
        <v>85763</v>
      </c>
      <c r="D49" s="881">
        <f t="shared" si="12"/>
        <v>88335.89</v>
      </c>
      <c r="E49" s="881">
        <f t="shared" ref="E49:J49" si="52">D49*($E$2+1)</f>
        <v>90102.607799999998</v>
      </c>
      <c r="F49" s="881">
        <f t="shared" si="52"/>
        <v>91904.659956000003</v>
      </c>
      <c r="G49" s="881">
        <f t="shared" si="52"/>
        <v>93742.753155120008</v>
      </c>
      <c r="H49" s="881">
        <f t="shared" si="52"/>
        <v>95617.608218222405</v>
      </c>
      <c r="I49" s="881">
        <f t="shared" si="52"/>
        <v>97529.960382586854</v>
      </c>
      <c r="J49" s="881">
        <f t="shared" si="52"/>
        <v>99480.559590238598</v>
      </c>
      <c r="K49" s="881">
        <f t="shared" si="8"/>
        <v>101470.17078204337</v>
      </c>
      <c r="L49" s="881">
        <f t="shared" si="9"/>
        <v>103499.57419768424</v>
      </c>
      <c r="M49" s="881">
        <f t="shared" si="10"/>
        <v>105569.56568163792</v>
      </c>
    </row>
    <row r="50" spans="1:13" x14ac:dyDescent="0.25">
      <c r="A50" s="146" t="s">
        <v>59</v>
      </c>
      <c r="B50" s="880">
        <f t="shared" si="11"/>
        <v>90938.834951456301</v>
      </c>
      <c r="C50" s="881">
        <v>93667</v>
      </c>
      <c r="D50" s="881">
        <f t="shared" si="12"/>
        <v>96477.010000000009</v>
      </c>
      <c r="E50" s="881">
        <f t="shared" ref="E50:J50" si="53">D50*($E$2+1)</f>
        <v>98406.550200000012</v>
      </c>
      <c r="F50" s="881">
        <f t="shared" si="53"/>
        <v>100374.68120400001</v>
      </c>
      <c r="G50" s="881">
        <f t="shared" si="53"/>
        <v>102382.17482808001</v>
      </c>
      <c r="H50" s="881">
        <f t="shared" si="53"/>
        <v>104429.81832464162</v>
      </c>
      <c r="I50" s="881">
        <f t="shared" si="53"/>
        <v>106518.41469113444</v>
      </c>
      <c r="J50" s="881">
        <f t="shared" si="53"/>
        <v>108648.78298495713</v>
      </c>
      <c r="K50" s="881">
        <f t="shared" si="8"/>
        <v>110821.75864465628</v>
      </c>
      <c r="L50" s="881">
        <f t="shared" si="9"/>
        <v>113038.1938175494</v>
      </c>
      <c r="M50" s="881">
        <f t="shared" si="10"/>
        <v>115298.95769390039</v>
      </c>
    </row>
    <row r="51" spans="1:13" x14ac:dyDescent="0.25">
      <c r="A51" s="146" t="s">
        <v>60</v>
      </c>
      <c r="B51" s="880">
        <f t="shared" si="11"/>
        <v>94221.359223300969</v>
      </c>
      <c r="C51" s="881">
        <v>97048</v>
      </c>
      <c r="D51" s="881">
        <f t="shared" si="12"/>
        <v>99959.44</v>
      </c>
      <c r="E51" s="881">
        <f t="shared" ref="E51:J51" si="54">D51*($E$2+1)</f>
        <v>101958.62880000001</v>
      </c>
      <c r="F51" s="881">
        <f t="shared" si="54"/>
        <v>103997.801376</v>
      </c>
      <c r="G51" s="881">
        <f t="shared" si="54"/>
        <v>106077.75740352001</v>
      </c>
      <c r="H51" s="881">
        <f t="shared" si="54"/>
        <v>108199.31255159041</v>
      </c>
      <c r="I51" s="881">
        <f t="shared" si="54"/>
        <v>110363.29880262222</v>
      </c>
      <c r="J51" s="881">
        <f t="shared" si="54"/>
        <v>112570.56477867466</v>
      </c>
      <c r="K51" s="881">
        <f t="shared" si="8"/>
        <v>114821.97607424814</v>
      </c>
      <c r="L51" s="881">
        <f t="shared" si="9"/>
        <v>117118.41559573311</v>
      </c>
      <c r="M51" s="881">
        <f t="shared" si="10"/>
        <v>119460.78390764777</v>
      </c>
    </row>
    <row r="52" spans="1:13" x14ac:dyDescent="0.25">
      <c r="A52" s="146" t="s">
        <v>61</v>
      </c>
      <c r="B52" s="880">
        <f t="shared" si="11"/>
        <v>97511.650485436898</v>
      </c>
      <c r="C52" s="881">
        <v>100437</v>
      </c>
      <c r="D52" s="881">
        <f t="shared" si="12"/>
        <v>103450.11</v>
      </c>
      <c r="E52" s="881">
        <f t="shared" ref="E52:J52" si="55">D52*($E$2+1)</f>
        <v>105519.1122</v>
      </c>
      <c r="F52" s="881">
        <f t="shared" si="55"/>
        <v>107629.49444400001</v>
      </c>
      <c r="G52" s="881">
        <f t="shared" si="55"/>
        <v>109782.08433288001</v>
      </c>
      <c r="H52" s="881">
        <f t="shared" si="55"/>
        <v>111977.72601953761</v>
      </c>
      <c r="I52" s="881">
        <f t="shared" si="55"/>
        <v>114217.28053992837</v>
      </c>
      <c r="J52" s="881">
        <f t="shared" si="55"/>
        <v>116501.62615072694</v>
      </c>
      <c r="K52" s="881">
        <f t="shared" si="8"/>
        <v>118831.65867374148</v>
      </c>
      <c r="L52" s="881">
        <f t="shared" si="9"/>
        <v>121208.29184721631</v>
      </c>
      <c r="M52" s="881">
        <f t="shared" si="10"/>
        <v>123632.45768416065</v>
      </c>
    </row>
    <row r="53" spans="1:13" x14ac:dyDescent="0.25">
      <c r="A53" s="146" t="s">
        <v>62</v>
      </c>
      <c r="B53" s="880">
        <f t="shared" si="11"/>
        <v>100797.08737864078</v>
      </c>
      <c r="C53" s="881">
        <v>103821</v>
      </c>
      <c r="D53" s="881">
        <f t="shared" si="12"/>
        <v>106935.63</v>
      </c>
      <c r="E53" s="881">
        <f t="shared" ref="E53:J53" si="56">D53*($E$2+1)</f>
        <v>109074.3426</v>
      </c>
      <c r="F53" s="881">
        <f t="shared" si="56"/>
        <v>111255.82945200001</v>
      </c>
      <c r="G53" s="881">
        <f t="shared" si="56"/>
        <v>113480.94604104001</v>
      </c>
      <c r="H53" s="881">
        <f t="shared" si="56"/>
        <v>115750.56496186081</v>
      </c>
      <c r="I53" s="881">
        <f t="shared" si="56"/>
        <v>118065.57626109803</v>
      </c>
      <c r="J53" s="881">
        <f t="shared" si="56"/>
        <v>120426.88778631999</v>
      </c>
      <c r="K53" s="881">
        <f t="shared" si="8"/>
        <v>122835.42554204639</v>
      </c>
      <c r="L53" s="881">
        <f t="shared" si="9"/>
        <v>125292.13405288731</v>
      </c>
      <c r="M53" s="881">
        <f t="shared" si="10"/>
        <v>127797.97673394506</v>
      </c>
    </row>
    <row r="54" spans="1:13" x14ac:dyDescent="0.25">
      <c r="A54" s="146" t="s">
        <v>63</v>
      </c>
      <c r="B54" s="880">
        <f t="shared" si="11"/>
        <v>104085.43689320388</v>
      </c>
      <c r="C54" s="881">
        <v>107208</v>
      </c>
      <c r="D54" s="881">
        <f t="shared" si="12"/>
        <v>110424.24</v>
      </c>
      <c r="E54" s="881">
        <f t="shared" ref="E54:J54" si="57">D54*($E$2+1)</f>
        <v>112632.72480000001</v>
      </c>
      <c r="F54" s="881">
        <f t="shared" si="57"/>
        <v>114885.37929600001</v>
      </c>
      <c r="G54" s="881">
        <f t="shared" si="57"/>
        <v>117183.08688192001</v>
      </c>
      <c r="H54" s="881">
        <f t="shared" si="57"/>
        <v>119526.74861955842</v>
      </c>
      <c r="I54" s="881">
        <f t="shared" si="57"/>
        <v>121917.28359194958</v>
      </c>
      <c r="J54" s="881">
        <f t="shared" si="57"/>
        <v>124355.62926378858</v>
      </c>
      <c r="K54" s="881">
        <f t="shared" si="8"/>
        <v>126842.74184906435</v>
      </c>
      <c r="L54" s="881">
        <f t="shared" si="9"/>
        <v>129379.59668604564</v>
      </c>
      <c r="M54" s="881">
        <f t="shared" si="10"/>
        <v>131967.18861976656</v>
      </c>
    </row>
    <row r="55" spans="1:13" x14ac:dyDescent="0.25">
      <c r="A55" s="146" t="s">
        <v>64</v>
      </c>
      <c r="B55" s="880">
        <f t="shared" si="11"/>
        <v>107368.93203883494</v>
      </c>
      <c r="C55" s="881">
        <v>110590</v>
      </c>
      <c r="D55" s="881">
        <f t="shared" si="12"/>
        <v>113907.7</v>
      </c>
      <c r="E55" s="881">
        <f t="shared" ref="E55:J55" si="58">D55*($E$2+1)</f>
        <v>116185.85399999999</v>
      </c>
      <c r="F55" s="881">
        <f t="shared" si="58"/>
        <v>118509.57107999999</v>
      </c>
      <c r="G55" s="881">
        <f t="shared" si="58"/>
        <v>120879.76250159999</v>
      </c>
      <c r="H55" s="881">
        <f t="shared" si="58"/>
        <v>123297.35775163199</v>
      </c>
      <c r="I55" s="881">
        <f t="shared" si="58"/>
        <v>125763.30490666463</v>
      </c>
      <c r="J55" s="881">
        <f t="shared" si="58"/>
        <v>128278.57100479792</v>
      </c>
      <c r="K55" s="881">
        <f t="shared" si="8"/>
        <v>130844.14242489389</v>
      </c>
      <c r="L55" s="881">
        <f t="shared" si="9"/>
        <v>133461.02527339177</v>
      </c>
      <c r="M55" s="881">
        <f t="shared" si="10"/>
        <v>136130.24577885962</v>
      </c>
    </row>
    <row r="56" spans="1:13" x14ac:dyDescent="0.25">
      <c r="A56" s="146" t="s">
        <v>65</v>
      </c>
      <c r="B56" s="880">
        <f t="shared" si="11"/>
        <v>113942.71844660194</v>
      </c>
      <c r="C56" s="881">
        <v>117361</v>
      </c>
      <c r="D56" s="881">
        <f t="shared" si="12"/>
        <v>120881.83</v>
      </c>
      <c r="E56" s="881">
        <f t="shared" ref="E56:J56" si="59">D56*($E$2+1)</f>
        <v>123299.4666</v>
      </c>
      <c r="F56" s="881">
        <f t="shared" si="59"/>
        <v>125765.455932</v>
      </c>
      <c r="G56" s="881">
        <f t="shared" si="59"/>
        <v>128280.76505064</v>
      </c>
      <c r="H56" s="881">
        <f t="shared" si="59"/>
        <v>130846.3803516528</v>
      </c>
      <c r="I56" s="881">
        <f t="shared" si="59"/>
        <v>133463.30795868585</v>
      </c>
      <c r="J56" s="881">
        <f t="shared" si="59"/>
        <v>136132.57411785956</v>
      </c>
      <c r="K56" s="881">
        <f t="shared" si="8"/>
        <v>138855.22560021677</v>
      </c>
      <c r="L56" s="881">
        <f t="shared" si="9"/>
        <v>141632.3301122211</v>
      </c>
      <c r="M56" s="881">
        <f t="shared" si="10"/>
        <v>144464.97671446553</v>
      </c>
    </row>
    <row r="57" spans="1:13" x14ac:dyDescent="0.25">
      <c r="A57" s="146" t="s">
        <v>66</v>
      </c>
      <c r="B57" s="880">
        <f t="shared" si="11"/>
        <v>117233.00970873787</v>
      </c>
      <c r="C57" s="881">
        <v>120750</v>
      </c>
      <c r="D57" s="881">
        <f t="shared" si="12"/>
        <v>124372.5</v>
      </c>
      <c r="E57" s="881">
        <f t="shared" ref="E57:J57" si="60">D57*($E$2+1)</f>
        <v>126859.95</v>
      </c>
      <c r="F57" s="881">
        <f t="shared" si="60"/>
        <v>129397.149</v>
      </c>
      <c r="G57" s="881">
        <f t="shared" si="60"/>
        <v>131985.09198</v>
      </c>
      <c r="H57" s="881">
        <f t="shared" si="60"/>
        <v>134624.79381959999</v>
      </c>
      <c r="I57" s="881">
        <f t="shared" si="60"/>
        <v>137317.28969599199</v>
      </c>
      <c r="J57" s="881">
        <f t="shared" si="60"/>
        <v>140063.63548991183</v>
      </c>
      <c r="K57" s="881">
        <f t="shared" si="8"/>
        <v>142864.90819971007</v>
      </c>
      <c r="L57" s="881">
        <f t="shared" si="9"/>
        <v>145722.20636370429</v>
      </c>
      <c r="M57" s="881">
        <f t="shared" si="10"/>
        <v>148636.65049097838</v>
      </c>
    </row>
    <row r="58" spans="1:13" x14ac:dyDescent="0.25">
      <c r="A58" s="146" t="s">
        <v>67</v>
      </c>
      <c r="B58" s="880">
        <f t="shared" si="11"/>
        <v>120513.59223300971</v>
      </c>
      <c r="C58" s="881">
        <v>124129</v>
      </c>
      <c r="D58" s="881">
        <f t="shared" si="12"/>
        <v>127852.87000000001</v>
      </c>
      <c r="E58" s="881">
        <f t="shared" ref="E58:J58" si="61">D58*($E$2+1)</f>
        <v>130409.92740000002</v>
      </c>
      <c r="F58" s="881">
        <f t="shared" si="61"/>
        <v>133018.12594800003</v>
      </c>
      <c r="G58" s="881">
        <f t="shared" si="61"/>
        <v>135678.48846696003</v>
      </c>
      <c r="H58" s="881">
        <f t="shared" si="61"/>
        <v>138392.05823629923</v>
      </c>
      <c r="I58" s="881">
        <f t="shared" si="61"/>
        <v>141159.89940102521</v>
      </c>
      <c r="J58" s="881">
        <f t="shared" si="61"/>
        <v>143983.09738904572</v>
      </c>
      <c r="K58" s="881">
        <f t="shared" si="8"/>
        <v>146862.75933682665</v>
      </c>
      <c r="L58" s="881">
        <f t="shared" si="9"/>
        <v>149800.01452356318</v>
      </c>
      <c r="M58" s="881">
        <f t="shared" si="10"/>
        <v>152796.01481403445</v>
      </c>
    </row>
    <row r="59" spans="1:13" x14ac:dyDescent="0.25">
      <c r="A59" s="146" t="s">
        <v>68</v>
      </c>
      <c r="B59" s="880">
        <f t="shared" si="11"/>
        <v>123803.88349514562</v>
      </c>
      <c r="C59" s="881">
        <v>127518</v>
      </c>
      <c r="D59" s="881">
        <f t="shared" si="12"/>
        <v>131343.54</v>
      </c>
      <c r="E59" s="881">
        <f t="shared" ref="E59:J59" si="62">D59*($E$2+1)</f>
        <v>133970.41080000001</v>
      </c>
      <c r="F59" s="881">
        <f t="shared" si="62"/>
        <v>136649.81901600002</v>
      </c>
      <c r="G59" s="881">
        <f t="shared" si="62"/>
        <v>139382.81539632002</v>
      </c>
      <c r="H59" s="881">
        <f t="shared" si="62"/>
        <v>142170.47170424642</v>
      </c>
      <c r="I59" s="881">
        <f t="shared" si="62"/>
        <v>145013.88113833134</v>
      </c>
      <c r="J59" s="881">
        <f t="shared" si="62"/>
        <v>147914.15876109796</v>
      </c>
      <c r="K59" s="881">
        <f t="shared" si="8"/>
        <v>150872.44193631993</v>
      </c>
      <c r="L59" s="881">
        <f t="shared" si="9"/>
        <v>153889.89077504634</v>
      </c>
      <c r="M59" s="881">
        <f t="shared" si="10"/>
        <v>156967.68859054727</v>
      </c>
    </row>
    <row r="60" spans="1:13" x14ac:dyDescent="0.25">
      <c r="A60" s="146" t="s">
        <v>69</v>
      </c>
      <c r="B60" s="880">
        <f t="shared" si="11"/>
        <v>129285.43689320388</v>
      </c>
      <c r="C60" s="881">
        <v>133164</v>
      </c>
      <c r="D60" s="881">
        <f t="shared" si="12"/>
        <v>137158.92000000001</v>
      </c>
      <c r="E60" s="881">
        <f t="shared" ref="E60:J60" si="63">D60*($E$2+1)</f>
        <v>139902.09840000002</v>
      </c>
      <c r="F60" s="881">
        <f t="shared" si="63"/>
        <v>142700.14036800002</v>
      </c>
      <c r="G60" s="881">
        <f t="shared" si="63"/>
        <v>145554.14317536002</v>
      </c>
      <c r="H60" s="881">
        <f t="shared" si="63"/>
        <v>148465.22603886723</v>
      </c>
      <c r="I60" s="881">
        <f t="shared" si="63"/>
        <v>151434.53055964457</v>
      </c>
      <c r="J60" s="881">
        <f t="shared" si="63"/>
        <v>154463.22117083747</v>
      </c>
      <c r="K60" s="881">
        <f t="shared" si="8"/>
        <v>157552.48559425422</v>
      </c>
      <c r="L60" s="881">
        <f t="shared" si="9"/>
        <v>160703.5353061393</v>
      </c>
      <c r="M60" s="881">
        <f t="shared" si="10"/>
        <v>163917.60601226208</v>
      </c>
    </row>
    <row r="61" spans="1:13" x14ac:dyDescent="0.25">
      <c r="A61" s="146" t="s">
        <v>70</v>
      </c>
      <c r="B61" s="880">
        <f t="shared" si="11"/>
        <v>133663.10679611651</v>
      </c>
      <c r="C61" s="881">
        <v>137673</v>
      </c>
      <c r="D61" s="881">
        <f t="shared" si="12"/>
        <v>141803.19</v>
      </c>
      <c r="E61" s="881">
        <f t="shared" ref="E61:J61" si="64">D61*($E$2+1)</f>
        <v>144639.25380000001</v>
      </c>
      <c r="F61" s="881">
        <f t="shared" si="64"/>
        <v>147532.03887600001</v>
      </c>
      <c r="G61" s="881">
        <f t="shared" si="64"/>
        <v>150482.67965352</v>
      </c>
      <c r="H61" s="881">
        <f t="shared" si="64"/>
        <v>153492.33324659039</v>
      </c>
      <c r="I61" s="881">
        <f t="shared" si="64"/>
        <v>156562.17991152219</v>
      </c>
      <c r="J61" s="881">
        <f t="shared" si="64"/>
        <v>159693.42350975264</v>
      </c>
      <c r="K61" s="881">
        <f t="shared" si="8"/>
        <v>162887.29197994771</v>
      </c>
      <c r="L61" s="881">
        <f t="shared" si="9"/>
        <v>166145.03781954668</v>
      </c>
      <c r="M61" s="881">
        <f t="shared" si="10"/>
        <v>169467.93857593762</v>
      </c>
    </row>
    <row r="62" spans="1:13" x14ac:dyDescent="0.25">
      <c r="A62" s="146" t="s">
        <v>71</v>
      </c>
      <c r="B62" s="880">
        <f t="shared" si="11"/>
        <v>138046.60194174756</v>
      </c>
      <c r="C62" s="881">
        <v>142188</v>
      </c>
      <c r="D62" s="881">
        <f t="shared" si="12"/>
        <v>146453.64000000001</v>
      </c>
      <c r="E62" s="881">
        <f t="shared" ref="E62:J62" si="65">D62*($E$2+1)</f>
        <v>149382.71280000001</v>
      </c>
      <c r="F62" s="881">
        <f t="shared" si="65"/>
        <v>152370.36705600002</v>
      </c>
      <c r="G62" s="881">
        <f t="shared" si="65"/>
        <v>155417.77439712003</v>
      </c>
      <c r="H62" s="881">
        <f t="shared" si="65"/>
        <v>158526.12988506243</v>
      </c>
      <c r="I62" s="881">
        <f t="shared" si="65"/>
        <v>161696.65248276369</v>
      </c>
      <c r="J62" s="881">
        <f t="shared" si="65"/>
        <v>164930.58553241898</v>
      </c>
      <c r="K62" s="881">
        <f t="shared" si="8"/>
        <v>168229.19724306735</v>
      </c>
      <c r="L62" s="881">
        <f t="shared" si="9"/>
        <v>171593.78118792869</v>
      </c>
      <c r="M62" s="881">
        <f t="shared" si="10"/>
        <v>175025.65681168728</v>
      </c>
    </row>
    <row r="63" spans="1:13" x14ac:dyDescent="0.25">
      <c r="A63" s="146" t="s">
        <v>72</v>
      </c>
      <c r="B63" s="880">
        <f t="shared" si="11"/>
        <v>142429.12621359222</v>
      </c>
      <c r="C63" s="881">
        <v>146702</v>
      </c>
      <c r="D63" s="881">
        <f t="shared" si="12"/>
        <v>151103.06</v>
      </c>
      <c r="E63" s="881">
        <f t="shared" ref="E63:J63" si="66">D63*($E$2+1)</f>
        <v>154125.12119999999</v>
      </c>
      <c r="F63" s="881">
        <f t="shared" si="66"/>
        <v>157207.623624</v>
      </c>
      <c r="G63" s="881">
        <f t="shared" si="66"/>
        <v>160351.77609648</v>
      </c>
      <c r="H63" s="881">
        <f t="shared" si="66"/>
        <v>163558.81161840959</v>
      </c>
      <c r="I63" s="881">
        <f t="shared" si="66"/>
        <v>166829.98785077778</v>
      </c>
      <c r="J63" s="881">
        <f t="shared" si="66"/>
        <v>170166.58760779334</v>
      </c>
      <c r="K63" s="881">
        <f t="shared" si="8"/>
        <v>173569.91935994921</v>
      </c>
      <c r="L63" s="881">
        <f t="shared" si="9"/>
        <v>177041.31774714819</v>
      </c>
      <c r="M63" s="881">
        <f t="shared" si="10"/>
        <v>180582.14410209114</v>
      </c>
    </row>
    <row r="64" spans="1:13" x14ac:dyDescent="0.25">
      <c r="A64" s="146" t="s">
        <v>73</v>
      </c>
      <c r="B64" s="880">
        <f t="shared" si="11"/>
        <v>166535.92233009709</v>
      </c>
      <c r="C64" s="881">
        <v>171532</v>
      </c>
      <c r="D64" s="881">
        <f t="shared" si="12"/>
        <v>176677.96</v>
      </c>
      <c r="E64" s="881">
        <f t="shared" ref="E64:J64" si="67">D64*($E$2+1)</f>
        <v>180211.51919999998</v>
      </c>
      <c r="F64" s="881">
        <f t="shared" si="67"/>
        <v>183815.74958399998</v>
      </c>
      <c r="G64" s="881">
        <f t="shared" si="67"/>
        <v>187492.06457567998</v>
      </c>
      <c r="H64" s="881">
        <f t="shared" si="67"/>
        <v>191241.90586719359</v>
      </c>
      <c r="I64" s="881">
        <f t="shared" si="67"/>
        <v>195066.74398453746</v>
      </c>
      <c r="J64" s="881">
        <f t="shared" si="67"/>
        <v>198968.07886422821</v>
      </c>
      <c r="K64" s="881">
        <f t="shared" si="8"/>
        <v>202947.44044151279</v>
      </c>
      <c r="L64" s="881">
        <f t="shared" si="9"/>
        <v>207006.38925034305</v>
      </c>
      <c r="M64" s="881">
        <f t="shared" si="10"/>
        <v>211146.51703534991</v>
      </c>
    </row>
    <row r="65" spans="1:26" x14ac:dyDescent="0.25">
      <c r="P65" s="883"/>
    </row>
    <row r="66" spans="1:26" ht="25.5" x14ac:dyDescent="0.25">
      <c r="A66" s="887" t="s">
        <v>600</v>
      </c>
      <c r="B66" s="887" t="str">
        <f>B4</f>
        <v>2015-2016</v>
      </c>
      <c r="C66" s="887" t="str">
        <f t="shared" ref="C66:M66" si="68">C4</f>
        <v>2016-2017</v>
      </c>
      <c r="D66" s="887" t="str">
        <f t="shared" si="68"/>
        <v>2017-2018</v>
      </c>
      <c r="E66" s="887" t="str">
        <f t="shared" si="68"/>
        <v>2018-2019</v>
      </c>
      <c r="F66" s="887" t="str">
        <f t="shared" si="68"/>
        <v>2019-2020</v>
      </c>
      <c r="G66" s="887" t="str">
        <f t="shared" si="68"/>
        <v>2020-2021</v>
      </c>
      <c r="H66" s="887" t="str">
        <f t="shared" si="68"/>
        <v>2021-2022</v>
      </c>
      <c r="I66" s="887" t="str">
        <f t="shared" si="68"/>
        <v>2022-2023</v>
      </c>
      <c r="J66" s="887" t="str">
        <f t="shared" si="68"/>
        <v>2023-2024</v>
      </c>
      <c r="K66" s="887" t="str">
        <f t="shared" si="68"/>
        <v>2024-2025</v>
      </c>
      <c r="L66" s="887" t="str">
        <f t="shared" si="68"/>
        <v>2025-2026</v>
      </c>
      <c r="M66" s="887" t="str">
        <f t="shared" si="68"/>
        <v>2026-2027</v>
      </c>
      <c r="N66" s="887"/>
      <c r="O66" s="888" t="s">
        <v>197</v>
      </c>
      <c r="P66" s="888" t="s">
        <v>114</v>
      </c>
      <c r="Q66" s="888" t="s">
        <v>115</v>
      </c>
      <c r="R66" s="888" t="s">
        <v>116</v>
      </c>
      <c r="S66" s="888" t="s">
        <v>117</v>
      </c>
      <c r="T66" s="888" t="s">
        <v>118</v>
      </c>
      <c r="U66" s="888" t="s">
        <v>119</v>
      </c>
      <c r="V66" s="888" t="s">
        <v>120</v>
      </c>
      <c r="W66" s="888" t="s">
        <v>188</v>
      </c>
      <c r="X66" s="888" t="s">
        <v>868</v>
      </c>
      <c r="Y66" s="888" t="s">
        <v>869</v>
      </c>
      <c r="Z66" s="888" t="s">
        <v>870</v>
      </c>
    </row>
    <row r="67" spans="1:26" s="892" customFormat="1" x14ac:dyDescent="0.25">
      <c r="A67" s="889" t="s">
        <v>18</v>
      </c>
      <c r="B67" s="890">
        <f>(O67*1855)</f>
        <v>56798.118932038837</v>
      </c>
      <c r="C67" s="891">
        <f>(P67*1461)</f>
        <v>46076.287499999999</v>
      </c>
      <c r="D67" s="881">
        <f>Q67*1855</f>
        <v>60268.950000000004</v>
      </c>
      <c r="E67" s="881">
        <f t="shared" ref="E67:J67" si="69">R67*1855</f>
        <v>61474.700000000004</v>
      </c>
      <c r="F67" s="881">
        <f t="shared" si="69"/>
        <v>62698.999999999993</v>
      </c>
      <c r="G67" s="881">
        <f t="shared" si="69"/>
        <v>63960.399999999994</v>
      </c>
      <c r="H67" s="881">
        <f t="shared" si="69"/>
        <v>65221.799999999996</v>
      </c>
      <c r="I67" s="881">
        <f t="shared" si="69"/>
        <v>66538.849999999991</v>
      </c>
      <c r="J67" s="881">
        <f t="shared" si="69"/>
        <v>67874.450000000012</v>
      </c>
      <c r="K67" s="881">
        <f t="shared" ref="K67:K122" si="70">X67*1855</f>
        <v>69228.600000000006</v>
      </c>
      <c r="L67" s="881">
        <f t="shared" ref="L67:L122" si="71">Y67*1855</f>
        <v>70601.3</v>
      </c>
      <c r="M67" s="881">
        <f t="shared" ref="M67:M122" si="72">Z67*1855</f>
        <v>72011.100000000006</v>
      </c>
      <c r="O67" s="893">
        <f>P67/1.03</f>
        <v>30.618932038834952</v>
      </c>
      <c r="P67" s="894">
        <v>31.537500000000001</v>
      </c>
      <c r="Q67" s="894">
        <f t="shared" ref="Q67:W67" si="73">ROUND((+D9/52.178571/35)*1.25,2)</f>
        <v>32.49</v>
      </c>
      <c r="R67" s="894">
        <f t="shared" si="73"/>
        <v>33.14</v>
      </c>
      <c r="S67" s="894">
        <f t="shared" si="73"/>
        <v>33.799999999999997</v>
      </c>
      <c r="T67" s="894">
        <f t="shared" si="73"/>
        <v>34.479999999999997</v>
      </c>
      <c r="U67" s="894">
        <f t="shared" si="73"/>
        <v>35.159999999999997</v>
      </c>
      <c r="V67" s="894">
        <f t="shared" si="73"/>
        <v>35.869999999999997</v>
      </c>
      <c r="W67" s="894">
        <f t="shared" si="73"/>
        <v>36.590000000000003</v>
      </c>
      <c r="X67" s="894">
        <f t="shared" ref="X67:Z82" si="74">ROUND((+K9/52.178571/35)*1.25,2)</f>
        <v>37.32</v>
      </c>
      <c r="Y67" s="894">
        <f t="shared" si="74"/>
        <v>38.06</v>
      </c>
      <c r="Z67" s="894">
        <f t="shared" si="74"/>
        <v>38.82</v>
      </c>
    </row>
    <row r="68" spans="1:26" x14ac:dyDescent="0.25">
      <c r="A68" s="879" t="s">
        <v>19</v>
      </c>
      <c r="B68" s="890">
        <f t="shared" ref="B68:B122" si="75">(O68*1855)</f>
        <v>58148.847087378628</v>
      </c>
      <c r="C68" s="891">
        <f t="shared" ref="C68:C122" si="76">(P68*1461)</f>
        <v>47172.037499999991</v>
      </c>
      <c r="D68" s="881">
        <f t="shared" ref="D68:D122" si="77">Q68*1855</f>
        <v>61697.299999999996</v>
      </c>
      <c r="E68" s="881">
        <f t="shared" ref="E68:E122" si="78">R68*1855</f>
        <v>62921.600000000006</v>
      </c>
      <c r="F68" s="881">
        <f t="shared" ref="F68:F122" si="79">S68*1855</f>
        <v>64183</v>
      </c>
      <c r="G68" s="881">
        <f t="shared" ref="G68:G122" si="80">T68*1855</f>
        <v>65462.95</v>
      </c>
      <c r="H68" s="881">
        <f t="shared" ref="H68:H122" si="81">U68*1855</f>
        <v>66780</v>
      </c>
      <c r="I68" s="881">
        <f t="shared" ref="I68:I122" si="82">V68*1855</f>
        <v>68115.599999999991</v>
      </c>
      <c r="J68" s="881">
        <f t="shared" ref="J68:J122" si="83">W68*1855</f>
        <v>69469.75</v>
      </c>
      <c r="K68" s="881">
        <f t="shared" si="70"/>
        <v>70861</v>
      </c>
      <c r="L68" s="881">
        <f t="shared" si="71"/>
        <v>72270.8</v>
      </c>
      <c r="M68" s="881">
        <f t="shared" si="72"/>
        <v>73717.7</v>
      </c>
      <c r="O68" s="893">
        <f t="shared" ref="O68:O121" si="84">P68/1.03</f>
        <v>31.347087378640769</v>
      </c>
      <c r="P68" s="881">
        <v>32.287499999999994</v>
      </c>
      <c r="Q68" s="894">
        <f t="shared" ref="Q68:Q122" si="85">ROUND((+D10/52.178571/35)*1.25,2)</f>
        <v>33.26</v>
      </c>
      <c r="R68" s="894">
        <f t="shared" ref="R68:R122" si="86">ROUND((+E10/52.178571/35)*1.25,2)</f>
        <v>33.92</v>
      </c>
      <c r="S68" s="894">
        <f t="shared" ref="S68:S122" si="87">ROUND((+F10/52.178571/35)*1.25,2)</f>
        <v>34.6</v>
      </c>
      <c r="T68" s="894">
        <f t="shared" ref="T68:T122" si="88">ROUND((+G10/52.178571/35)*1.25,2)</f>
        <v>35.29</v>
      </c>
      <c r="U68" s="894">
        <f t="shared" ref="U68:U122" si="89">ROUND((+H10/52.178571/35)*1.25,2)</f>
        <v>36</v>
      </c>
      <c r="V68" s="894">
        <f t="shared" ref="V68:V122" si="90">ROUND((+I10/52.178571/35)*1.25,2)</f>
        <v>36.72</v>
      </c>
      <c r="W68" s="894">
        <f t="shared" ref="W68:W122" si="91">ROUND((+J10/52.178571/35)*1.25,2)</f>
        <v>37.450000000000003</v>
      </c>
      <c r="X68" s="894">
        <f t="shared" si="74"/>
        <v>38.200000000000003</v>
      </c>
      <c r="Y68" s="894">
        <f t="shared" si="74"/>
        <v>38.96</v>
      </c>
      <c r="Z68" s="894">
        <f t="shared" si="74"/>
        <v>39.74</v>
      </c>
    </row>
    <row r="69" spans="1:26" x14ac:dyDescent="0.25">
      <c r="A69" s="879" t="s">
        <v>20</v>
      </c>
      <c r="B69" s="890">
        <f t="shared" si="75"/>
        <v>59499.575242718449</v>
      </c>
      <c r="C69" s="891">
        <f t="shared" si="76"/>
        <v>48267.787499999999</v>
      </c>
      <c r="D69" s="881">
        <f t="shared" si="77"/>
        <v>63125.65</v>
      </c>
      <c r="E69" s="881">
        <f t="shared" si="78"/>
        <v>64387.05</v>
      </c>
      <c r="F69" s="881">
        <f t="shared" si="79"/>
        <v>65685.549999999988</v>
      </c>
      <c r="G69" s="881">
        <f t="shared" si="80"/>
        <v>66984.05</v>
      </c>
      <c r="H69" s="881">
        <f t="shared" si="81"/>
        <v>68338.200000000012</v>
      </c>
      <c r="I69" s="881">
        <f t="shared" si="82"/>
        <v>69692.350000000006</v>
      </c>
      <c r="J69" s="881">
        <f t="shared" si="83"/>
        <v>71083.600000000006</v>
      </c>
      <c r="K69" s="881">
        <f t="shared" si="70"/>
        <v>72511.950000000012</v>
      </c>
      <c r="L69" s="881">
        <f t="shared" si="71"/>
        <v>73958.849999999991</v>
      </c>
      <c r="M69" s="881">
        <f t="shared" si="72"/>
        <v>75442.850000000006</v>
      </c>
      <c r="O69" s="893">
        <f t="shared" si="84"/>
        <v>32.075242718446603</v>
      </c>
      <c r="P69" s="881">
        <v>33.037500000000001</v>
      </c>
      <c r="Q69" s="894">
        <f t="shared" si="85"/>
        <v>34.03</v>
      </c>
      <c r="R69" s="894">
        <f t="shared" si="86"/>
        <v>34.71</v>
      </c>
      <c r="S69" s="894">
        <f t="shared" si="87"/>
        <v>35.409999999999997</v>
      </c>
      <c r="T69" s="894">
        <f t="shared" si="88"/>
        <v>36.11</v>
      </c>
      <c r="U69" s="894">
        <f t="shared" si="89"/>
        <v>36.840000000000003</v>
      </c>
      <c r="V69" s="894">
        <f t="shared" si="90"/>
        <v>37.57</v>
      </c>
      <c r="W69" s="894">
        <f t="shared" si="91"/>
        <v>38.32</v>
      </c>
      <c r="X69" s="894">
        <f t="shared" si="74"/>
        <v>39.090000000000003</v>
      </c>
      <c r="Y69" s="894">
        <f t="shared" si="74"/>
        <v>39.869999999999997</v>
      </c>
      <c r="Z69" s="894">
        <f t="shared" si="74"/>
        <v>40.67</v>
      </c>
    </row>
    <row r="70" spans="1:26" x14ac:dyDescent="0.25">
      <c r="A70" s="879" t="s">
        <v>21</v>
      </c>
      <c r="B70" s="890">
        <f t="shared" si="75"/>
        <v>61120.449029126205</v>
      </c>
      <c r="C70" s="891">
        <f t="shared" si="76"/>
        <v>49582.6875</v>
      </c>
      <c r="D70" s="881">
        <f t="shared" si="77"/>
        <v>64832.250000000007</v>
      </c>
      <c r="E70" s="881">
        <f t="shared" si="78"/>
        <v>66130.75</v>
      </c>
      <c r="F70" s="881">
        <f t="shared" si="79"/>
        <v>67447.8</v>
      </c>
      <c r="G70" s="881">
        <f t="shared" si="80"/>
        <v>68801.950000000012</v>
      </c>
      <c r="H70" s="881">
        <f t="shared" si="81"/>
        <v>70174.649999999994</v>
      </c>
      <c r="I70" s="881">
        <f t="shared" si="82"/>
        <v>71584.450000000012</v>
      </c>
      <c r="J70" s="881">
        <f t="shared" si="83"/>
        <v>73012.800000000003</v>
      </c>
      <c r="K70" s="881">
        <f t="shared" si="70"/>
        <v>74478.25</v>
      </c>
      <c r="L70" s="881">
        <f t="shared" si="71"/>
        <v>75962.25</v>
      </c>
      <c r="M70" s="881">
        <f t="shared" si="72"/>
        <v>77483.350000000006</v>
      </c>
      <c r="O70" s="893">
        <f t="shared" si="84"/>
        <v>32.949029126213588</v>
      </c>
      <c r="P70" s="881">
        <v>33.9375</v>
      </c>
      <c r="Q70" s="894">
        <f t="shared" si="85"/>
        <v>34.950000000000003</v>
      </c>
      <c r="R70" s="894">
        <f t="shared" si="86"/>
        <v>35.65</v>
      </c>
      <c r="S70" s="894">
        <f t="shared" si="87"/>
        <v>36.36</v>
      </c>
      <c r="T70" s="894">
        <f t="shared" si="88"/>
        <v>37.090000000000003</v>
      </c>
      <c r="U70" s="894">
        <f t="shared" si="89"/>
        <v>37.83</v>
      </c>
      <c r="V70" s="894">
        <f t="shared" si="90"/>
        <v>38.590000000000003</v>
      </c>
      <c r="W70" s="894">
        <f t="shared" si="91"/>
        <v>39.36</v>
      </c>
      <c r="X70" s="894">
        <f t="shared" si="74"/>
        <v>40.15</v>
      </c>
      <c r="Y70" s="894">
        <f t="shared" si="74"/>
        <v>40.950000000000003</v>
      </c>
      <c r="Z70" s="894">
        <f t="shared" si="74"/>
        <v>41.77</v>
      </c>
    </row>
    <row r="71" spans="1:26" x14ac:dyDescent="0.25">
      <c r="A71" s="879" t="s">
        <v>22</v>
      </c>
      <c r="B71" s="890">
        <f t="shared" si="75"/>
        <v>62471.177184466025</v>
      </c>
      <c r="C71" s="891">
        <f t="shared" si="76"/>
        <v>50678.4375</v>
      </c>
      <c r="D71" s="881">
        <f t="shared" si="77"/>
        <v>66279.149999999994</v>
      </c>
      <c r="E71" s="881">
        <f t="shared" si="78"/>
        <v>67596.2</v>
      </c>
      <c r="F71" s="881">
        <f t="shared" si="79"/>
        <v>68950.350000000006</v>
      </c>
      <c r="G71" s="881">
        <f t="shared" si="80"/>
        <v>70323.049999999988</v>
      </c>
      <c r="H71" s="881">
        <f t="shared" si="81"/>
        <v>71732.850000000006</v>
      </c>
      <c r="I71" s="881">
        <f t="shared" si="82"/>
        <v>73161.2</v>
      </c>
      <c r="J71" s="881">
        <f t="shared" si="83"/>
        <v>74626.649999999994</v>
      </c>
      <c r="K71" s="881">
        <f t="shared" si="70"/>
        <v>76129.2</v>
      </c>
      <c r="L71" s="881">
        <f t="shared" si="71"/>
        <v>77650.3</v>
      </c>
      <c r="M71" s="881">
        <f t="shared" si="72"/>
        <v>79208.5</v>
      </c>
      <c r="O71" s="893">
        <f t="shared" si="84"/>
        <v>33.677184466019419</v>
      </c>
      <c r="P71" s="881">
        <v>34.6875</v>
      </c>
      <c r="Q71" s="894">
        <f t="shared" si="85"/>
        <v>35.729999999999997</v>
      </c>
      <c r="R71" s="894">
        <f t="shared" si="86"/>
        <v>36.44</v>
      </c>
      <c r="S71" s="894">
        <f t="shared" si="87"/>
        <v>37.17</v>
      </c>
      <c r="T71" s="894">
        <f t="shared" si="88"/>
        <v>37.909999999999997</v>
      </c>
      <c r="U71" s="894">
        <f t="shared" si="89"/>
        <v>38.67</v>
      </c>
      <c r="V71" s="894">
        <f t="shared" si="90"/>
        <v>39.44</v>
      </c>
      <c r="W71" s="894">
        <f t="shared" si="91"/>
        <v>40.229999999999997</v>
      </c>
      <c r="X71" s="894">
        <f t="shared" si="74"/>
        <v>41.04</v>
      </c>
      <c r="Y71" s="894">
        <f t="shared" si="74"/>
        <v>41.86</v>
      </c>
      <c r="Z71" s="894">
        <f t="shared" si="74"/>
        <v>42.7</v>
      </c>
    </row>
    <row r="72" spans="1:26" x14ac:dyDescent="0.25">
      <c r="A72" s="879" t="s">
        <v>23</v>
      </c>
      <c r="B72" s="890">
        <f t="shared" si="75"/>
        <v>64092.050970873781</v>
      </c>
      <c r="C72" s="891">
        <f t="shared" si="76"/>
        <v>51993.337500000001</v>
      </c>
      <c r="D72" s="881">
        <f t="shared" si="77"/>
        <v>67985.75</v>
      </c>
      <c r="E72" s="881">
        <f t="shared" si="78"/>
        <v>69339.900000000009</v>
      </c>
      <c r="F72" s="881">
        <f t="shared" si="79"/>
        <v>70731.150000000009</v>
      </c>
      <c r="G72" s="881">
        <f t="shared" si="80"/>
        <v>72140.95</v>
      </c>
      <c r="H72" s="881">
        <f t="shared" si="81"/>
        <v>73587.850000000006</v>
      </c>
      <c r="I72" s="881">
        <f t="shared" si="82"/>
        <v>75053.3</v>
      </c>
      <c r="J72" s="881">
        <f t="shared" si="83"/>
        <v>76555.850000000006</v>
      </c>
      <c r="K72" s="881">
        <f t="shared" si="70"/>
        <v>78095.5</v>
      </c>
      <c r="L72" s="881">
        <f t="shared" si="71"/>
        <v>79653.7</v>
      </c>
      <c r="M72" s="881">
        <f t="shared" si="72"/>
        <v>81249</v>
      </c>
      <c r="O72" s="893">
        <f t="shared" si="84"/>
        <v>34.550970873786405</v>
      </c>
      <c r="P72" s="881">
        <v>35.587499999999999</v>
      </c>
      <c r="Q72" s="894">
        <f t="shared" si="85"/>
        <v>36.65</v>
      </c>
      <c r="R72" s="894">
        <f t="shared" si="86"/>
        <v>37.380000000000003</v>
      </c>
      <c r="S72" s="894">
        <f t="shared" si="87"/>
        <v>38.130000000000003</v>
      </c>
      <c r="T72" s="894">
        <f t="shared" si="88"/>
        <v>38.89</v>
      </c>
      <c r="U72" s="894">
        <f t="shared" si="89"/>
        <v>39.67</v>
      </c>
      <c r="V72" s="894">
        <f t="shared" si="90"/>
        <v>40.46</v>
      </c>
      <c r="W72" s="894">
        <f t="shared" si="91"/>
        <v>41.27</v>
      </c>
      <c r="X72" s="894">
        <f t="shared" si="74"/>
        <v>42.1</v>
      </c>
      <c r="Y72" s="894">
        <f t="shared" si="74"/>
        <v>42.94</v>
      </c>
      <c r="Z72" s="894">
        <f t="shared" si="74"/>
        <v>43.8</v>
      </c>
    </row>
    <row r="73" spans="1:26" x14ac:dyDescent="0.25">
      <c r="A73" s="879" t="s">
        <v>24</v>
      </c>
      <c r="B73" s="890">
        <f t="shared" si="75"/>
        <v>65690.412621359224</v>
      </c>
      <c r="C73" s="891">
        <f t="shared" si="76"/>
        <v>53289.974999999999</v>
      </c>
      <c r="D73" s="881">
        <f t="shared" si="77"/>
        <v>69692.350000000006</v>
      </c>
      <c r="E73" s="881">
        <f t="shared" si="78"/>
        <v>71083.600000000006</v>
      </c>
      <c r="F73" s="881">
        <f t="shared" si="79"/>
        <v>72511.950000000012</v>
      </c>
      <c r="G73" s="881">
        <f t="shared" si="80"/>
        <v>73958.849999999991</v>
      </c>
      <c r="H73" s="881">
        <f t="shared" si="81"/>
        <v>75442.850000000006</v>
      </c>
      <c r="I73" s="881">
        <f t="shared" si="82"/>
        <v>76945.399999999994</v>
      </c>
      <c r="J73" s="881">
        <f t="shared" si="83"/>
        <v>78485.05</v>
      </c>
      <c r="K73" s="881">
        <f t="shared" si="70"/>
        <v>80061.799999999988</v>
      </c>
      <c r="L73" s="881">
        <f t="shared" si="71"/>
        <v>81657.100000000006</v>
      </c>
      <c r="M73" s="881">
        <f t="shared" si="72"/>
        <v>83289.5</v>
      </c>
      <c r="O73" s="893">
        <f t="shared" si="84"/>
        <v>35.412621359223301</v>
      </c>
      <c r="P73" s="881">
        <v>36.475000000000001</v>
      </c>
      <c r="Q73" s="894">
        <f t="shared" si="85"/>
        <v>37.57</v>
      </c>
      <c r="R73" s="894">
        <f t="shared" si="86"/>
        <v>38.32</v>
      </c>
      <c r="S73" s="894">
        <f t="shared" si="87"/>
        <v>39.090000000000003</v>
      </c>
      <c r="T73" s="894">
        <f t="shared" si="88"/>
        <v>39.869999999999997</v>
      </c>
      <c r="U73" s="894">
        <f t="shared" si="89"/>
        <v>40.67</v>
      </c>
      <c r="V73" s="894">
        <f t="shared" si="90"/>
        <v>41.48</v>
      </c>
      <c r="W73" s="894">
        <f t="shared" si="91"/>
        <v>42.31</v>
      </c>
      <c r="X73" s="894">
        <f t="shared" si="74"/>
        <v>43.16</v>
      </c>
      <c r="Y73" s="894">
        <f t="shared" si="74"/>
        <v>44.02</v>
      </c>
      <c r="Z73" s="894">
        <f t="shared" si="74"/>
        <v>44.9</v>
      </c>
    </row>
    <row r="74" spans="1:26" x14ac:dyDescent="0.25">
      <c r="A74" s="879" t="s">
        <v>25</v>
      </c>
      <c r="B74" s="890">
        <f t="shared" si="75"/>
        <v>67311.28640776698</v>
      </c>
      <c r="C74" s="891">
        <f t="shared" si="76"/>
        <v>54604.875</v>
      </c>
      <c r="D74" s="881">
        <f t="shared" si="77"/>
        <v>71417.5</v>
      </c>
      <c r="E74" s="881">
        <f t="shared" si="78"/>
        <v>72845.850000000006</v>
      </c>
      <c r="F74" s="881">
        <f t="shared" si="79"/>
        <v>74311.3</v>
      </c>
      <c r="G74" s="881">
        <f t="shared" si="80"/>
        <v>75795.3</v>
      </c>
      <c r="H74" s="881">
        <f t="shared" si="81"/>
        <v>77316.399999999994</v>
      </c>
      <c r="I74" s="881">
        <f t="shared" si="82"/>
        <v>78856.05</v>
      </c>
      <c r="J74" s="881">
        <f t="shared" si="83"/>
        <v>80432.800000000003</v>
      </c>
      <c r="K74" s="881">
        <f t="shared" si="70"/>
        <v>82046.649999999994</v>
      </c>
      <c r="L74" s="881">
        <f t="shared" si="71"/>
        <v>83679.05</v>
      </c>
      <c r="M74" s="881">
        <f t="shared" si="72"/>
        <v>85348.55</v>
      </c>
      <c r="O74" s="893">
        <f t="shared" si="84"/>
        <v>36.286407766990287</v>
      </c>
      <c r="P74" s="881">
        <v>37.375</v>
      </c>
      <c r="Q74" s="894">
        <f t="shared" si="85"/>
        <v>38.5</v>
      </c>
      <c r="R74" s="894">
        <f t="shared" si="86"/>
        <v>39.270000000000003</v>
      </c>
      <c r="S74" s="894">
        <f t="shared" si="87"/>
        <v>40.06</v>
      </c>
      <c r="T74" s="894">
        <f t="shared" si="88"/>
        <v>40.86</v>
      </c>
      <c r="U74" s="894">
        <f t="shared" si="89"/>
        <v>41.68</v>
      </c>
      <c r="V74" s="894">
        <f t="shared" si="90"/>
        <v>42.51</v>
      </c>
      <c r="W74" s="894">
        <f t="shared" si="91"/>
        <v>43.36</v>
      </c>
      <c r="X74" s="894">
        <f t="shared" si="74"/>
        <v>44.23</v>
      </c>
      <c r="Y74" s="894">
        <f t="shared" si="74"/>
        <v>45.11</v>
      </c>
      <c r="Z74" s="894">
        <f t="shared" si="74"/>
        <v>46.01</v>
      </c>
    </row>
    <row r="75" spans="1:26" x14ac:dyDescent="0.25">
      <c r="A75" s="879" t="s">
        <v>26</v>
      </c>
      <c r="B75" s="890">
        <f t="shared" si="75"/>
        <v>68932.16019417475</v>
      </c>
      <c r="C75" s="891">
        <f t="shared" si="76"/>
        <v>55919.775000000001</v>
      </c>
      <c r="D75" s="881">
        <f t="shared" si="77"/>
        <v>73142.649999999994</v>
      </c>
      <c r="E75" s="881">
        <f t="shared" si="78"/>
        <v>74589.55</v>
      </c>
      <c r="F75" s="881">
        <f t="shared" si="79"/>
        <v>76092.100000000006</v>
      </c>
      <c r="G75" s="881">
        <f t="shared" si="80"/>
        <v>77613.200000000012</v>
      </c>
      <c r="H75" s="881">
        <f t="shared" si="81"/>
        <v>79171.399999999994</v>
      </c>
      <c r="I75" s="881">
        <f t="shared" si="82"/>
        <v>80748.150000000009</v>
      </c>
      <c r="J75" s="881">
        <f t="shared" si="83"/>
        <v>82362</v>
      </c>
      <c r="K75" s="881">
        <f t="shared" si="70"/>
        <v>84012.95</v>
      </c>
      <c r="L75" s="881">
        <f t="shared" si="71"/>
        <v>85682.45</v>
      </c>
      <c r="M75" s="881">
        <f t="shared" si="72"/>
        <v>87407.599999999991</v>
      </c>
      <c r="O75" s="893">
        <f t="shared" si="84"/>
        <v>37.160194174757279</v>
      </c>
      <c r="P75" s="881">
        <v>38.274999999999999</v>
      </c>
      <c r="Q75" s="894">
        <f t="shared" si="85"/>
        <v>39.43</v>
      </c>
      <c r="R75" s="894">
        <f t="shared" si="86"/>
        <v>40.21</v>
      </c>
      <c r="S75" s="894">
        <f t="shared" si="87"/>
        <v>41.02</v>
      </c>
      <c r="T75" s="894">
        <f t="shared" si="88"/>
        <v>41.84</v>
      </c>
      <c r="U75" s="894">
        <f t="shared" si="89"/>
        <v>42.68</v>
      </c>
      <c r="V75" s="894">
        <f t="shared" si="90"/>
        <v>43.53</v>
      </c>
      <c r="W75" s="894">
        <f t="shared" si="91"/>
        <v>44.4</v>
      </c>
      <c r="X75" s="894">
        <f t="shared" si="74"/>
        <v>45.29</v>
      </c>
      <c r="Y75" s="894">
        <f t="shared" si="74"/>
        <v>46.19</v>
      </c>
      <c r="Z75" s="894">
        <f t="shared" si="74"/>
        <v>47.12</v>
      </c>
    </row>
    <row r="76" spans="1:26" x14ac:dyDescent="0.25">
      <c r="A76" s="879" t="s">
        <v>27</v>
      </c>
      <c r="B76" s="890">
        <f t="shared" si="75"/>
        <v>70575.546116504847</v>
      </c>
      <c r="C76" s="891">
        <f t="shared" si="76"/>
        <v>57252.9375</v>
      </c>
      <c r="D76" s="881">
        <f t="shared" si="77"/>
        <v>74867.8</v>
      </c>
      <c r="E76" s="881">
        <f t="shared" si="78"/>
        <v>76370.350000000006</v>
      </c>
      <c r="F76" s="881">
        <f t="shared" si="79"/>
        <v>77891.45</v>
      </c>
      <c r="G76" s="881">
        <f t="shared" si="80"/>
        <v>79449.649999999994</v>
      </c>
      <c r="H76" s="881">
        <f t="shared" si="81"/>
        <v>81044.95</v>
      </c>
      <c r="I76" s="881">
        <f t="shared" si="82"/>
        <v>82658.8</v>
      </c>
      <c r="J76" s="881">
        <f t="shared" si="83"/>
        <v>84309.75</v>
      </c>
      <c r="K76" s="881">
        <f t="shared" si="70"/>
        <v>85997.8</v>
      </c>
      <c r="L76" s="881">
        <f t="shared" si="71"/>
        <v>87722.95</v>
      </c>
      <c r="M76" s="881">
        <f t="shared" si="72"/>
        <v>89466.65</v>
      </c>
      <c r="O76" s="893">
        <f t="shared" si="84"/>
        <v>38.046116504854368</v>
      </c>
      <c r="P76" s="881">
        <v>39.1875</v>
      </c>
      <c r="Q76" s="894">
        <f t="shared" si="85"/>
        <v>40.36</v>
      </c>
      <c r="R76" s="894">
        <f t="shared" si="86"/>
        <v>41.17</v>
      </c>
      <c r="S76" s="894">
        <f t="shared" si="87"/>
        <v>41.99</v>
      </c>
      <c r="T76" s="894">
        <f t="shared" si="88"/>
        <v>42.83</v>
      </c>
      <c r="U76" s="894">
        <f t="shared" si="89"/>
        <v>43.69</v>
      </c>
      <c r="V76" s="894">
        <f t="shared" si="90"/>
        <v>44.56</v>
      </c>
      <c r="W76" s="894">
        <f t="shared" si="91"/>
        <v>45.45</v>
      </c>
      <c r="X76" s="894">
        <f t="shared" si="74"/>
        <v>46.36</v>
      </c>
      <c r="Y76" s="894">
        <f t="shared" si="74"/>
        <v>47.29</v>
      </c>
      <c r="Z76" s="894">
        <f t="shared" si="74"/>
        <v>48.23</v>
      </c>
    </row>
    <row r="77" spans="1:26" x14ac:dyDescent="0.25">
      <c r="A77" s="884" t="s">
        <v>28</v>
      </c>
      <c r="B77" s="890">
        <f t="shared" si="75"/>
        <v>72759.223300970873</v>
      </c>
      <c r="C77" s="891">
        <f t="shared" si="76"/>
        <v>59024.4</v>
      </c>
      <c r="D77" s="881">
        <f t="shared" si="77"/>
        <v>77205.099999999991</v>
      </c>
      <c r="E77" s="881">
        <f t="shared" si="78"/>
        <v>78744.75</v>
      </c>
      <c r="F77" s="881">
        <f t="shared" si="79"/>
        <v>80321.5</v>
      </c>
      <c r="G77" s="881">
        <f t="shared" si="80"/>
        <v>81916.799999999988</v>
      </c>
      <c r="H77" s="881">
        <f t="shared" si="81"/>
        <v>83567.75</v>
      </c>
      <c r="I77" s="881">
        <f t="shared" si="82"/>
        <v>85237.25</v>
      </c>
      <c r="J77" s="881">
        <f t="shared" si="83"/>
        <v>86943.849999999991</v>
      </c>
      <c r="K77" s="881">
        <f t="shared" si="70"/>
        <v>88669</v>
      </c>
      <c r="L77" s="881">
        <f t="shared" si="71"/>
        <v>90449.8</v>
      </c>
      <c r="M77" s="881">
        <f t="shared" si="72"/>
        <v>92267.7</v>
      </c>
      <c r="O77" s="893">
        <f t="shared" si="84"/>
        <v>39.223300970873787</v>
      </c>
      <c r="P77" s="881">
        <v>40.4</v>
      </c>
      <c r="Q77" s="894">
        <f t="shared" si="85"/>
        <v>41.62</v>
      </c>
      <c r="R77" s="894">
        <f t="shared" si="86"/>
        <v>42.45</v>
      </c>
      <c r="S77" s="894">
        <f t="shared" si="87"/>
        <v>43.3</v>
      </c>
      <c r="T77" s="894">
        <f t="shared" si="88"/>
        <v>44.16</v>
      </c>
      <c r="U77" s="894">
        <f t="shared" si="89"/>
        <v>45.05</v>
      </c>
      <c r="V77" s="894">
        <f t="shared" si="90"/>
        <v>45.95</v>
      </c>
      <c r="W77" s="894">
        <f t="shared" si="91"/>
        <v>46.87</v>
      </c>
      <c r="X77" s="894">
        <f t="shared" si="74"/>
        <v>47.8</v>
      </c>
      <c r="Y77" s="894">
        <f t="shared" si="74"/>
        <v>48.76</v>
      </c>
      <c r="Z77" s="894">
        <f t="shared" si="74"/>
        <v>49.74</v>
      </c>
    </row>
    <row r="78" spans="1:26" x14ac:dyDescent="0.25">
      <c r="A78" s="884" t="s">
        <v>29</v>
      </c>
      <c r="B78" s="890">
        <f t="shared" si="75"/>
        <v>74672.754854368948</v>
      </c>
      <c r="C78" s="891">
        <f t="shared" si="76"/>
        <v>60576.712500000009</v>
      </c>
      <c r="D78" s="881">
        <f t="shared" si="77"/>
        <v>79227.05</v>
      </c>
      <c r="E78" s="881">
        <f t="shared" si="78"/>
        <v>80803.8</v>
      </c>
      <c r="F78" s="881">
        <f t="shared" si="79"/>
        <v>82417.649999999994</v>
      </c>
      <c r="G78" s="881">
        <f t="shared" si="80"/>
        <v>84068.6</v>
      </c>
      <c r="H78" s="881">
        <f t="shared" si="81"/>
        <v>85756.65</v>
      </c>
      <c r="I78" s="881">
        <f t="shared" si="82"/>
        <v>87463.25</v>
      </c>
      <c r="J78" s="881">
        <f t="shared" si="83"/>
        <v>89225.5</v>
      </c>
      <c r="K78" s="881">
        <f t="shared" si="70"/>
        <v>91006.3</v>
      </c>
      <c r="L78" s="881">
        <f t="shared" si="71"/>
        <v>92824.2</v>
      </c>
      <c r="M78" s="881">
        <f t="shared" si="72"/>
        <v>94679.2</v>
      </c>
      <c r="O78" s="893">
        <f t="shared" si="84"/>
        <v>40.254854368932044</v>
      </c>
      <c r="P78" s="881">
        <v>41.462500000000006</v>
      </c>
      <c r="Q78" s="894">
        <f t="shared" si="85"/>
        <v>42.71</v>
      </c>
      <c r="R78" s="894">
        <f t="shared" si="86"/>
        <v>43.56</v>
      </c>
      <c r="S78" s="894">
        <f t="shared" si="87"/>
        <v>44.43</v>
      </c>
      <c r="T78" s="894">
        <f t="shared" si="88"/>
        <v>45.32</v>
      </c>
      <c r="U78" s="894">
        <f t="shared" si="89"/>
        <v>46.23</v>
      </c>
      <c r="V78" s="894">
        <f t="shared" si="90"/>
        <v>47.15</v>
      </c>
      <c r="W78" s="894">
        <f t="shared" si="91"/>
        <v>48.1</v>
      </c>
      <c r="X78" s="894">
        <f t="shared" si="74"/>
        <v>49.06</v>
      </c>
      <c r="Y78" s="894">
        <f t="shared" si="74"/>
        <v>50.04</v>
      </c>
      <c r="Z78" s="894">
        <f t="shared" si="74"/>
        <v>51.04</v>
      </c>
    </row>
    <row r="79" spans="1:26" x14ac:dyDescent="0.25">
      <c r="A79" s="884" t="s">
        <v>30</v>
      </c>
      <c r="B79" s="890">
        <f t="shared" si="75"/>
        <v>76608.798543689321</v>
      </c>
      <c r="C79" s="891">
        <f t="shared" si="76"/>
        <v>62147.287499999999</v>
      </c>
      <c r="D79" s="881">
        <f t="shared" si="77"/>
        <v>81267.55</v>
      </c>
      <c r="E79" s="881">
        <f t="shared" si="78"/>
        <v>82899.95</v>
      </c>
      <c r="F79" s="881">
        <f t="shared" si="79"/>
        <v>84550.9</v>
      </c>
      <c r="G79" s="881">
        <f t="shared" si="80"/>
        <v>86238.95</v>
      </c>
      <c r="H79" s="881">
        <f t="shared" si="81"/>
        <v>87964.1</v>
      </c>
      <c r="I79" s="881">
        <f t="shared" si="82"/>
        <v>89726.349999999991</v>
      </c>
      <c r="J79" s="881">
        <f t="shared" si="83"/>
        <v>91525.700000000012</v>
      </c>
      <c r="K79" s="881">
        <f t="shared" si="70"/>
        <v>93343.6</v>
      </c>
      <c r="L79" s="881">
        <f t="shared" si="71"/>
        <v>95217.15</v>
      </c>
      <c r="M79" s="881">
        <f t="shared" si="72"/>
        <v>97127.8</v>
      </c>
      <c r="O79" s="893">
        <f t="shared" si="84"/>
        <v>41.29854368932039</v>
      </c>
      <c r="P79" s="881">
        <v>42.537500000000001</v>
      </c>
      <c r="Q79" s="894">
        <f t="shared" si="85"/>
        <v>43.81</v>
      </c>
      <c r="R79" s="894">
        <f t="shared" si="86"/>
        <v>44.69</v>
      </c>
      <c r="S79" s="894">
        <f t="shared" si="87"/>
        <v>45.58</v>
      </c>
      <c r="T79" s="894">
        <f t="shared" si="88"/>
        <v>46.49</v>
      </c>
      <c r="U79" s="894">
        <f t="shared" si="89"/>
        <v>47.42</v>
      </c>
      <c r="V79" s="894">
        <f t="shared" si="90"/>
        <v>48.37</v>
      </c>
      <c r="W79" s="894">
        <f t="shared" si="91"/>
        <v>49.34</v>
      </c>
      <c r="X79" s="894">
        <f t="shared" si="74"/>
        <v>50.32</v>
      </c>
      <c r="Y79" s="894">
        <f t="shared" si="74"/>
        <v>51.33</v>
      </c>
      <c r="Z79" s="894">
        <f t="shared" si="74"/>
        <v>52.36</v>
      </c>
    </row>
    <row r="80" spans="1:26" x14ac:dyDescent="0.25">
      <c r="A80" s="884" t="s">
        <v>31</v>
      </c>
      <c r="B80" s="890">
        <f t="shared" si="75"/>
        <v>78814.987864077659</v>
      </c>
      <c r="C80" s="891">
        <f t="shared" si="76"/>
        <v>63937.012499999997</v>
      </c>
      <c r="D80" s="881">
        <f t="shared" si="77"/>
        <v>83604.850000000006</v>
      </c>
      <c r="E80" s="881">
        <f t="shared" si="78"/>
        <v>85274.349999999991</v>
      </c>
      <c r="F80" s="881">
        <f t="shared" si="79"/>
        <v>86980.95</v>
      </c>
      <c r="G80" s="881">
        <f t="shared" si="80"/>
        <v>88724.65</v>
      </c>
      <c r="H80" s="881">
        <f t="shared" si="81"/>
        <v>90486.900000000009</v>
      </c>
      <c r="I80" s="881">
        <f t="shared" si="82"/>
        <v>92304.8</v>
      </c>
      <c r="J80" s="881">
        <f t="shared" si="83"/>
        <v>94159.8</v>
      </c>
      <c r="K80" s="881">
        <f t="shared" si="70"/>
        <v>96033.35</v>
      </c>
      <c r="L80" s="881">
        <f t="shared" si="71"/>
        <v>97962.55</v>
      </c>
      <c r="M80" s="881">
        <f t="shared" si="72"/>
        <v>99910.3</v>
      </c>
      <c r="O80" s="893">
        <f t="shared" si="84"/>
        <v>42.487864077669897</v>
      </c>
      <c r="P80" s="881">
        <v>43.762499999999996</v>
      </c>
      <c r="Q80" s="894">
        <f t="shared" si="85"/>
        <v>45.07</v>
      </c>
      <c r="R80" s="894">
        <f t="shared" si="86"/>
        <v>45.97</v>
      </c>
      <c r="S80" s="894">
        <f t="shared" si="87"/>
        <v>46.89</v>
      </c>
      <c r="T80" s="894">
        <f t="shared" si="88"/>
        <v>47.83</v>
      </c>
      <c r="U80" s="894">
        <f t="shared" si="89"/>
        <v>48.78</v>
      </c>
      <c r="V80" s="894">
        <f t="shared" si="90"/>
        <v>49.76</v>
      </c>
      <c r="W80" s="894">
        <f t="shared" si="91"/>
        <v>50.76</v>
      </c>
      <c r="X80" s="894">
        <f t="shared" si="74"/>
        <v>51.77</v>
      </c>
      <c r="Y80" s="894">
        <f t="shared" si="74"/>
        <v>52.81</v>
      </c>
      <c r="Z80" s="894">
        <f t="shared" si="74"/>
        <v>53.86</v>
      </c>
    </row>
    <row r="81" spans="1:26" x14ac:dyDescent="0.25">
      <c r="A81" s="879" t="s">
        <v>32</v>
      </c>
      <c r="B81" s="890">
        <f t="shared" si="75"/>
        <v>81043.689320388352</v>
      </c>
      <c r="C81" s="891">
        <f t="shared" si="76"/>
        <v>65745</v>
      </c>
      <c r="D81" s="881">
        <f t="shared" si="77"/>
        <v>85997.8</v>
      </c>
      <c r="E81" s="881">
        <f t="shared" si="78"/>
        <v>87704.400000000009</v>
      </c>
      <c r="F81" s="881">
        <f t="shared" si="79"/>
        <v>89466.65</v>
      </c>
      <c r="G81" s="881">
        <f t="shared" si="80"/>
        <v>91247.45</v>
      </c>
      <c r="H81" s="881">
        <f t="shared" si="81"/>
        <v>93083.9</v>
      </c>
      <c r="I81" s="881">
        <f t="shared" si="82"/>
        <v>94938.9</v>
      </c>
      <c r="J81" s="881">
        <f t="shared" si="83"/>
        <v>96831</v>
      </c>
      <c r="K81" s="881">
        <f t="shared" si="70"/>
        <v>98778.75</v>
      </c>
      <c r="L81" s="881">
        <f t="shared" si="71"/>
        <v>100745.05</v>
      </c>
      <c r="M81" s="881">
        <f t="shared" si="72"/>
        <v>102767</v>
      </c>
      <c r="O81" s="893">
        <f t="shared" si="84"/>
        <v>43.689320388349515</v>
      </c>
      <c r="P81" s="881">
        <v>45</v>
      </c>
      <c r="Q81" s="894">
        <f t="shared" si="85"/>
        <v>46.36</v>
      </c>
      <c r="R81" s="894">
        <f t="shared" si="86"/>
        <v>47.28</v>
      </c>
      <c r="S81" s="894">
        <f t="shared" si="87"/>
        <v>48.23</v>
      </c>
      <c r="T81" s="894">
        <f t="shared" si="88"/>
        <v>49.19</v>
      </c>
      <c r="U81" s="894">
        <f t="shared" si="89"/>
        <v>50.18</v>
      </c>
      <c r="V81" s="894">
        <f t="shared" si="90"/>
        <v>51.18</v>
      </c>
      <c r="W81" s="894">
        <f t="shared" si="91"/>
        <v>52.2</v>
      </c>
      <c r="X81" s="894">
        <f t="shared" si="74"/>
        <v>53.25</v>
      </c>
      <c r="Y81" s="894">
        <f t="shared" si="74"/>
        <v>54.31</v>
      </c>
      <c r="Z81" s="894">
        <f t="shared" si="74"/>
        <v>55.4</v>
      </c>
    </row>
    <row r="82" spans="1:26" x14ac:dyDescent="0.25">
      <c r="A82" s="879" t="s">
        <v>33</v>
      </c>
      <c r="B82" s="890">
        <f t="shared" si="75"/>
        <v>83317.415048543684</v>
      </c>
      <c r="C82" s="891">
        <f t="shared" si="76"/>
        <v>67589.512499999997</v>
      </c>
      <c r="D82" s="881">
        <f t="shared" si="77"/>
        <v>88390.75</v>
      </c>
      <c r="E82" s="881">
        <f t="shared" si="78"/>
        <v>90153</v>
      </c>
      <c r="F82" s="881">
        <f t="shared" si="79"/>
        <v>91952.35</v>
      </c>
      <c r="G82" s="881">
        <f t="shared" si="80"/>
        <v>93788.800000000003</v>
      </c>
      <c r="H82" s="881">
        <f t="shared" si="81"/>
        <v>95662.35</v>
      </c>
      <c r="I82" s="881">
        <f t="shared" si="82"/>
        <v>97573</v>
      </c>
      <c r="J82" s="881">
        <f t="shared" si="83"/>
        <v>99539.299999999988</v>
      </c>
      <c r="K82" s="881">
        <f t="shared" si="70"/>
        <v>101524.15</v>
      </c>
      <c r="L82" s="881">
        <f t="shared" si="71"/>
        <v>103546.1</v>
      </c>
      <c r="M82" s="881">
        <f t="shared" si="72"/>
        <v>105623.7</v>
      </c>
      <c r="O82" s="893">
        <f t="shared" si="84"/>
        <v>44.915048543689316</v>
      </c>
      <c r="P82" s="881">
        <v>46.262499999999996</v>
      </c>
      <c r="Q82" s="894">
        <f t="shared" si="85"/>
        <v>47.65</v>
      </c>
      <c r="R82" s="894">
        <f t="shared" si="86"/>
        <v>48.6</v>
      </c>
      <c r="S82" s="894">
        <f t="shared" si="87"/>
        <v>49.57</v>
      </c>
      <c r="T82" s="894">
        <f t="shared" si="88"/>
        <v>50.56</v>
      </c>
      <c r="U82" s="894">
        <f t="shared" si="89"/>
        <v>51.57</v>
      </c>
      <c r="V82" s="894">
        <f t="shared" si="90"/>
        <v>52.6</v>
      </c>
      <c r="W82" s="894">
        <f t="shared" si="91"/>
        <v>53.66</v>
      </c>
      <c r="X82" s="894">
        <f t="shared" si="74"/>
        <v>54.73</v>
      </c>
      <c r="Y82" s="894">
        <f t="shared" si="74"/>
        <v>55.82</v>
      </c>
      <c r="Z82" s="894">
        <f t="shared" si="74"/>
        <v>56.94</v>
      </c>
    </row>
    <row r="83" spans="1:26" x14ac:dyDescent="0.25">
      <c r="A83" s="879" t="s">
        <v>34</v>
      </c>
      <c r="B83" s="890">
        <f t="shared" si="75"/>
        <v>85568.628640776689</v>
      </c>
      <c r="C83" s="891">
        <f t="shared" si="76"/>
        <v>69415.762499999997</v>
      </c>
      <c r="D83" s="881">
        <f t="shared" si="77"/>
        <v>90783.7</v>
      </c>
      <c r="E83" s="881">
        <f t="shared" si="78"/>
        <v>92601.600000000006</v>
      </c>
      <c r="F83" s="881">
        <f t="shared" si="79"/>
        <v>94456.6</v>
      </c>
      <c r="G83" s="881">
        <f t="shared" si="80"/>
        <v>96348.7</v>
      </c>
      <c r="H83" s="881">
        <f t="shared" si="81"/>
        <v>98277.9</v>
      </c>
      <c r="I83" s="881">
        <f t="shared" si="82"/>
        <v>100244.2</v>
      </c>
      <c r="J83" s="881">
        <f t="shared" si="83"/>
        <v>102247.59999999999</v>
      </c>
      <c r="K83" s="881">
        <f t="shared" si="70"/>
        <v>104288.09999999999</v>
      </c>
      <c r="L83" s="881">
        <f t="shared" si="71"/>
        <v>106384.25</v>
      </c>
      <c r="M83" s="881">
        <f t="shared" si="72"/>
        <v>108498.95</v>
      </c>
      <c r="O83" s="893">
        <f t="shared" si="84"/>
        <v>46.128640776699022</v>
      </c>
      <c r="P83" s="881">
        <v>47.512499999999996</v>
      </c>
      <c r="Q83" s="894">
        <f t="shared" si="85"/>
        <v>48.94</v>
      </c>
      <c r="R83" s="894">
        <f t="shared" si="86"/>
        <v>49.92</v>
      </c>
      <c r="S83" s="894">
        <f t="shared" si="87"/>
        <v>50.92</v>
      </c>
      <c r="T83" s="894">
        <f t="shared" si="88"/>
        <v>51.94</v>
      </c>
      <c r="U83" s="894">
        <f t="shared" si="89"/>
        <v>52.98</v>
      </c>
      <c r="V83" s="894">
        <f t="shared" si="90"/>
        <v>54.04</v>
      </c>
      <c r="W83" s="894">
        <f t="shared" si="91"/>
        <v>55.12</v>
      </c>
      <c r="X83" s="894">
        <f t="shared" ref="X83:X122" si="92">ROUND((+K25/52.178571/35)*1.25,2)</f>
        <v>56.22</v>
      </c>
      <c r="Y83" s="894">
        <f t="shared" ref="Y83:Y122" si="93">ROUND((+L25/52.178571/35)*1.25,2)</f>
        <v>57.35</v>
      </c>
      <c r="Z83" s="894">
        <f t="shared" ref="Z83:Z122" si="94">ROUND((+M25/52.178571/35)*1.25,2)</f>
        <v>58.49</v>
      </c>
    </row>
    <row r="84" spans="1:26" x14ac:dyDescent="0.25">
      <c r="A84" s="879" t="s">
        <v>35</v>
      </c>
      <c r="B84" s="890">
        <f t="shared" si="75"/>
        <v>87842.35436893205</v>
      </c>
      <c r="C84" s="891">
        <f t="shared" si="76"/>
        <v>71260.275000000009</v>
      </c>
      <c r="D84" s="881">
        <f t="shared" si="77"/>
        <v>93176.65</v>
      </c>
      <c r="E84" s="881">
        <f t="shared" si="78"/>
        <v>95050.2</v>
      </c>
      <c r="F84" s="881">
        <f t="shared" si="79"/>
        <v>96942.3</v>
      </c>
      <c r="G84" s="881">
        <f t="shared" si="80"/>
        <v>98890.05</v>
      </c>
      <c r="H84" s="881">
        <f t="shared" si="81"/>
        <v>100856.34999999999</v>
      </c>
      <c r="I84" s="881">
        <f t="shared" si="82"/>
        <v>102878.3</v>
      </c>
      <c r="J84" s="881">
        <f t="shared" si="83"/>
        <v>104937.35</v>
      </c>
      <c r="K84" s="881">
        <f t="shared" si="70"/>
        <v>107033.5</v>
      </c>
      <c r="L84" s="881">
        <f t="shared" si="71"/>
        <v>109185.3</v>
      </c>
      <c r="M84" s="881">
        <f t="shared" si="72"/>
        <v>111355.65000000001</v>
      </c>
      <c r="O84" s="893">
        <f t="shared" si="84"/>
        <v>47.354368932038838</v>
      </c>
      <c r="P84" s="881">
        <v>48.775000000000006</v>
      </c>
      <c r="Q84" s="894">
        <f t="shared" si="85"/>
        <v>50.23</v>
      </c>
      <c r="R84" s="894">
        <f t="shared" si="86"/>
        <v>51.24</v>
      </c>
      <c r="S84" s="894">
        <f t="shared" si="87"/>
        <v>52.26</v>
      </c>
      <c r="T84" s="894">
        <f t="shared" si="88"/>
        <v>53.31</v>
      </c>
      <c r="U84" s="894">
        <f t="shared" si="89"/>
        <v>54.37</v>
      </c>
      <c r="V84" s="894">
        <f t="shared" si="90"/>
        <v>55.46</v>
      </c>
      <c r="W84" s="894">
        <f t="shared" si="91"/>
        <v>56.57</v>
      </c>
      <c r="X84" s="894">
        <f t="shared" si="92"/>
        <v>57.7</v>
      </c>
      <c r="Y84" s="894">
        <f t="shared" si="93"/>
        <v>58.86</v>
      </c>
      <c r="Z84" s="894">
        <f t="shared" si="94"/>
        <v>60.03</v>
      </c>
    </row>
    <row r="85" spans="1:26" x14ac:dyDescent="0.25">
      <c r="A85" s="879" t="s">
        <v>36</v>
      </c>
      <c r="B85" s="890">
        <f t="shared" si="75"/>
        <v>90633.859223300955</v>
      </c>
      <c r="C85" s="891">
        <f t="shared" si="76"/>
        <v>73524.824999999997</v>
      </c>
      <c r="D85" s="881">
        <f t="shared" si="77"/>
        <v>96144.65</v>
      </c>
      <c r="E85" s="881">
        <f t="shared" si="78"/>
        <v>98073.849999999991</v>
      </c>
      <c r="F85" s="881">
        <f t="shared" si="79"/>
        <v>100040.15</v>
      </c>
      <c r="G85" s="881">
        <f t="shared" si="80"/>
        <v>102025</v>
      </c>
      <c r="H85" s="881">
        <f t="shared" si="81"/>
        <v>104065.5</v>
      </c>
      <c r="I85" s="881">
        <f t="shared" si="82"/>
        <v>106161.65</v>
      </c>
      <c r="J85" s="881">
        <f t="shared" si="83"/>
        <v>108276.34999999999</v>
      </c>
      <c r="K85" s="881">
        <f t="shared" si="70"/>
        <v>110446.7</v>
      </c>
      <c r="L85" s="881">
        <f t="shared" si="71"/>
        <v>112654.15</v>
      </c>
      <c r="M85" s="881">
        <f t="shared" si="72"/>
        <v>114898.7</v>
      </c>
      <c r="O85" s="893">
        <f t="shared" si="84"/>
        <v>48.859223300970868</v>
      </c>
      <c r="P85" s="881">
        <v>50.324999999999996</v>
      </c>
      <c r="Q85" s="894">
        <f t="shared" si="85"/>
        <v>51.83</v>
      </c>
      <c r="R85" s="894">
        <f t="shared" si="86"/>
        <v>52.87</v>
      </c>
      <c r="S85" s="894">
        <f t="shared" si="87"/>
        <v>53.93</v>
      </c>
      <c r="T85" s="894">
        <f t="shared" si="88"/>
        <v>55</v>
      </c>
      <c r="U85" s="894">
        <f t="shared" si="89"/>
        <v>56.1</v>
      </c>
      <c r="V85" s="894">
        <f t="shared" si="90"/>
        <v>57.23</v>
      </c>
      <c r="W85" s="894">
        <f t="shared" si="91"/>
        <v>58.37</v>
      </c>
      <c r="X85" s="894">
        <f t="shared" si="92"/>
        <v>59.54</v>
      </c>
      <c r="Y85" s="894">
        <f t="shared" si="93"/>
        <v>60.73</v>
      </c>
      <c r="Z85" s="894">
        <f t="shared" si="94"/>
        <v>61.94</v>
      </c>
    </row>
    <row r="86" spans="1:26" x14ac:dyDescent="0.25">
      <c r="A86" s="879" t="s">
        <v>37</v>
      </c>
      <c r="B86" s="890">
        <f t="shared" si="75"/>
        <v>92885.07281553396</v>
      </c>
      <c r="C86" s="891">
        <f t="shared" si="76"/>
        <v>75351.074999999997</v>
      </c>
      <c r="D86" s="881">
        <f t="shared" si="77"/>
        <v>98537.599999999991</v>
      </c>
      <c r="E86" s="881">
        <f t="shared" si="78"/>
        <v>100503.9</v>
      </c>
      <c r="F86" s="881">
        <f t="shared" si="79"/>
        <v>102525.85</v>
      </c>
      <c r="G86" s="881">
        <f t="shared" si="80"/>
        <v>104566.34999999999</v>
      </c>
      <c r="H86" s="881">
        <f t="shared" si="81"/>
        <v>106662.5</v>
      </c>
      <c r="I86" s="881">
        <f t="shared" si="82"/>
        <v>108795.75</v>
      </c>
      <c r="J86" s="881">
        <f t="shared" si="83"/>
        <v>110966.1</v>
      </c>
      <c r="K86" s="881">
        <f t="shared" si="70"/>
        <v>113192.1</v>
      </c>
      <c r="L86" s="881">
        <f t="shared" si="71"/>
        <v>115455.2</v>
      </c>
      <c r="M86" s="881">
        <f t="shared" si="72"/>
        <v>117755.4</v>
      </c>
      <c r="O86" s="893">
        <f t="shared" si="84"/>
        <v>50.072815533980574</v>
      </c>
      <c r="P86" s="881">
        <v>51.574999999999996</v>
      </c>
      <c r="Q86" s="894">
        <f t="shared" si="85"/>
        <v>53.12</v>
      </c>
      <c r="R86" s="894">
        <f t="shared" si="86"/>
        <v>54.18</v>
      </c>
      <c r="S86" s="894">
        <f t="shared" si="87"/>
        <v>55.27</v>
      </c>
      <c r="T86" s="894">
        <f t="shared" si="88"/>
        <v>56.37</v>
      </c>
      <c r="U86" s="894">
        <f t="shared" si="89"/>
        <v>57.5</v>
      </c>
      <c r="V86" s="894">
        <f t="shared" si="90"/>
        <v>58.65</v>
      </c>
      <c r="W86" s="894">
        <f t="shared" si="91"/>
        <v>59.82</v>
      </c>
      <c r="X86" s="894">
        <f t="shared" si="92"/>
        <v>61.02</v>
      </c>
      <c r="Y86" s="894">
        <f t="shared" si="93"/>
        <v>62.24</v>
      </c>
      <c r="Z86" s="894">
        <f t="shared" si="94"/>
        <v>63.48</v>
      </c>
    </row>
    <row r="87" spans="1:26" x14ac:dyDescent="0.25">
      <c r="A87" s="879" t="s">
        <v>38</v>
      </c>
      <c r="B87" s="890">
        <f t="shared" si="75"/>
        <v>95136.28640776698</v>
      </c>
      <c r="C87" s="891">
        <f t="shared" si="76"/>
        <v>77177.324999999997</v>
      </c>
      <c r="D87" s="881">
        <f t="shared" si="77"/>
        <v>100930.54999999999</v>
      </c>
      <c r="E87" s="881">
        <f t="shared" si="78"/>
        <v>102952.5</v>
      </c>
      <c r="F87" s="881">
        <f t="shared" si="79"/>
        <v>105011.55</v>
      </c>
      <c r="G87" s="881">
        <f t="shared" si="80"/>
        <v>107107.7</v>
      </c>
      <c r="H87" s="881">
        <f t="shared" si="81"/>
        <v>109240.95</v>
      </c>
      <c r="I87" s="881">
        <f t="shared" si="82"/>
        <v>111429.85</v>
      </c>
      <c r="J87" s="881">
        <f t="shared" si="83"/>
        <v>113655.85</v>
      </c>
      <c r="K87" s="881">
        <f t="shared" si="70"/>
        <v>115937.5</v>
      </c>
      <c r="L87" s="881">
        <f t="shared" si="71"/>
        <v>118256.25</v>
      </c>
      <c r="M87" s="881">
        <f t="shared" si="72"/>
        <v>120612.09999999999</v>
      </c>
      <c r="O87" s="893">
        <f t="shared" si="84"/>
        <v>51.286407766990287</v>
      </c>
      <c r="P87" s="881">
        <v>52.824999999999996</v>
      </c>
      <c r="Q87" s="894">
        <f t="shared" si="85"/>
        <v>54.41</v>
      </c>
      <c r="R87" s="894">
        <f t="shared" si="86"/>
        <v>55.5</v>
      </c>
      <c r="S87" s="894">
        <f t="shared" si="87"/>
        <v>56.61</v>
      </c>
      <c r="T87" s="894">
        <f t="shared" si="88"/>
        <v>57.74</v>
      </c>
      <c r="U87" s="894">
        <f t="shared" si="89"/>
        <v>58.89</v>
      </c>
      <c r="V87" s="894">
        <f t="shared" si="90"/>
        <v>60.07</v>
      </c>
      <c r="W87" s="894">
        <f t="shared" si="91"/>
        <v>61.27</v>
      </c>
      <c r="X87" s="894">
        <f t="shared" si="92"/>
        <v>62.5</v>
      </c>
      <c r="Y87" s="894">
        <f t="shared" si="93"/>
        <v>63.75</v>
      </c>
      <c r="Z87" s="894">
        <f t="shared" si="94"/>
        <v>65.02</v>
      </c>
    </row>
    <row r="88" spans="1:26" x14ac:dyDescent="0.25">
      <c r="A88" s="879" t="s">
        <v>39</v>
      </c>
      <c r="B88" s="890">
        <f t="shared" si="75"/>
        <v>97387.499999999985</v>
      </c>
      <c r="C88" s="891">
        <f t="shared" si="76"/>
        <v>79003.574999999997</v>
      </c>
      <c r="D88" s="881">
        <f t="shared" si="77"/>
        <v>103323.5</v>
      </c>
      <c r="E88" s="881">
        <f t="shared" si="78"/>
        <v>105382.55</v>
      </c>
      <c r="F88" s="881">
        <f t="shared" si="79"/>
        <v>107497.25</v>
      </c>
      <c r="G88" s="881">
        <f t="shared" si="80"/>
        <v>109649.05</v>
      </c>
      <c r="H88" s="881">
        <f t="shared" si="81"/>
        <v>111837.95</v>
      </c>
      <c r="I88" s="881">
        <f t="shared" si="82"/>
        <v>114082.5</v>
      </c>
      <c r="J88" s="881">
        <f t="shared" si="83"/>
        <v>116364.15</v>
      </c>
      <c r="K88" s="881">
        <f t="shared" si="70"/>
        <v>118682.9</v>
      </c>
      <c r="L88" s="881">
        <f t="shared" si="71"/>
        <v>121057.3</v>
      </c>
      <c r="M88" s="881">
        <f t="shared" si="72"/>
        <v>123487.34999999999</v>
      </c>
      <c r="O88" s="893">
        <f t="shared" si="84"/>
        <v>52.499999999999993</v>
      </c>
      <c r="P88" s="881">
        <v>54.074999999999996</v>
      </c>
      <c r="Q88" s="894">
        <f t="shared" si="85"/>
        <v>55.7</v>
      </c>
      <c r="R88" s="894">
        <f t="shared" si="86"/>
        <v>56.81</v>
      </c>
      <c r="S88" s="894">
        <f t="shared" si="87"/>
        <v>57.95</v>
      </c>
      <c r="T88" s="894">
        <f t="shared" si="88"/>
        <v>59.11</v>
      </c>
      <c r="U88" s="894">
        <f t="shared" si="89"/>
        <v>60.29</v>
      </c>
      <c r="V88" s="894">
        <f t="shared" si="90"/>
        <v>61.5</v>
      </c>
      <c r="W88" s="894">
        <f t="shared" si="91"/>
        <v>62.73</v>
      </c>
      <c r="X88" s="894">
        <f t="shared" si="92"/>
        <v>63.98</v>
      </c>
      <c r="Y88" s="894">
        <f t="shared" si="93"/>
        <v>65.260000000000005</v>
      </c>
      <c r="Z88" s="894">
        <f t="shared" si="94"/>
        <v>66.569999999999993</v>
      </c>
    </row>
    <row r="89" spans="1:26" x14ac:dyDescent="0.25">
      <c r="A89" s="879" t="s">
        <v>40</v>
      </c>
      <c r="B89" s="890">
        <f t="shared" si="75"/>
        <v>100246.54126213593</v>
      </c>
      <c r="C89" s="891">
        <f t="shared" si="76"/>
        <v>81322.912500000006</v>
      </c>
      <c r="D89" s="881">
        <f t="shared" si="77"/>
        <v>106347.15</v>
      </c>
      <c r="E89" s="881">
        <f t="shared" si="78"/>
        <v>108480.4</v>
      </c>
      <c r="F89" s="881">
        <f t="shared" si="79"/>
        <v>110650.75</v>
      </c>
      <c r="G89" s="881">
        <f t="shared" si="80"/>
        <v>112858.20000000001</v>
      </c>
      <c r="H89" s="881">
        <f t="shared" si="81"/>
        <v>115121.3</v>
      </c>
      <c r="I89" s="881">
        <f t="shared" si="82"/>
        <v>117421.5</v>
      </c>
      <c r="J89" s="881">
        <f t="shared" si="83"/>
        <v>119777.34999999999</v>
      </c>
      <c r="K89" s="881">
        <f t="shared" si="70"/>
        <v>122170.3</v>
      </c>
      <c r="L89" s="881">
        <f t="shared" si="71"/>
        <v>124618.90000000001</v>
      </c>
      <c r="M89" s="881">
        <f t="shared" si="72"/>
        <v>127104.59999999999</v>
      </c>
      <c r="O89" s="893">
        <f t="shared" si="84"/>
        <v>54.041262135922331</v>
      </c>
      <c r="P89" s="881">
        <v>55.662500000000001</v>
      </c>
      <c r="Q89" s="894">
        <f t="shared" si="85"/>
        <v>57.33</v>
      </c>
      <c r="R89" s="894">
        <f t="shared" si="86"/>
        <v>58.48</v>
      </c>
      <c r="S89" s="894">
        <f t="shared" si="87"/>
        <v>59.65</v>
      </c>
      <c r="T89" s="894">
        <f t="shared" si="88"/>
        <v>60.84</v>
      </c>
      <c r="U89" s="894">
        <f t="shared" si="89"/>
        <v>62.06</v>
      </c>
      <c r="V89" s="894">
        <f t="shared" si="90"/>
        <v>63.3</v>
      </c>
      <c r="W89" s="894">
        <f t="shared" si="91"/>
        <v>64.569999999999993</v>
      </c>
      <c r="X89" s="894">
        <f t="shared" si="92"/>
        <v>65.86</v>
      </c>
      <c r="Y89" s="894">
        <f t="shared" si="93"/>
        <v>67.180000000000007</v>
      </c>
      <c r="Z89" s="894">
        <f t="shared" si="94"/>
        <v>68.52</v>
      </c>
    </row>
    <row r="90" spans="1:26" x14ac:dyDescent="0.25">
      <c r="A90" s="879" t="s">
        <v>41</v>
      </c>
      <c r="B90" s="890">
        <f t="shared" si="75"/>
        <v>102993.02184466019</v>
      </c>
      <c r="C90" s="891">
        <f t="shared" si="76"/>
        <v>83550.9375</v>
      </c>
      <c r="D90" s="881">
        <f t="shared" si="77"/>
        <v>109278.04999999999</v>
      </c>
      <c r="E90" s="881">
        <f t="shared" si="78"/>
        <v>111448.4</v>
      </c>
      <c r="F90" s="881">
        <f t="shared" si="79"/>
        <v>113692.95</v>
      </c>
      <c r="G90" s="881">
        <f t="shared" si="80"/>
        <v>115956.05</v>
      </c>
      <c r="H90" s="881">
        <f t="shared" si="81"/>
        <v>118274.8</v>
      </c>
      <c r="I90" s="881">
        <f t="shared" si="82"/>
        <v>120649.20000000001</v>
      </c>
      <c r="J90" s="881">
        <f t="shared" si="83"/>
        <v>123060.70000000001</v>
      </c>
      <c r="K90" s="881">
        <f t="shared" si="70"/>
        <v>125509.29999999999</v>
      </c>
      <c r="L90" s="881">
        <f t="shared" si="71"/>
        <v>128032.09999999999</v>
      </c>
      <c r="M90" s="881">
        <f t="shared" si="72"/>
        <v>130592.00000000001</v>
      </c>
      <c r="O90" s="893">
        <f t="shared" si="84"/>
        <v>55.521844660194176</v>
      </c>
      <c r="P90" s="881">
        <v>57.1875</v>
      </c>
      <c r="Q90" s="894">
        <f t="shared" si="85"/>
        <v>58.91</v>
      </c>
      <c r="R90" s="894">
        <f t="shared" si="86"/>
        <v>60.08</v>
      </c>
      <c r="S90" s="894">
        <f t="shared" si="87"/>
        <v>61.29</v>
      </c>
      <c r="T90" s="894">
        <f t="shared" si="88"/>
        <v>62.51</v>
      </c>
      <c r="U90" s="894">
        <f t="shared" si="89"/>
        <v>63.76</v>
      </c>
      <c r="V90" s="894">
        <f t="shared" si="90"/>
        <v>65.040000000000006</v>
      </c>
      <c r="W90" s="894">
        <f t="shared" si="91"/>
        <v>66.34</v>
      </c>
      <c r="X90" s="894">
        <f t="shared" si="92"/>
        <v>67.66</v>
      </c>
      <c r="Y90" s="894">
        <f t="shared" si="93"/>
        <v>69.02</v>
      </c>
      <c r="Z90" s="894">
        <f t="shared" si="94"/>
        <v>70.400000000000006</v>
      </c>
    </row>
    <row r="91" spans="1:26" x14ac:dyDescent="0.25">
      <c r="A91" s="879" t="s">
        <v>42</v>
      </c>
      <c r="B91" s="890">
        <f t="shared" si="75"/>
        <v>105739.50242718446</v>
      </c>
      <c r="C91" s="891">
        <f t="shared" si="76"/>
        <v>85778.962499999994</v>
      </c>
      <c r="D91" s="881">
        <f t="shared" si="77"/>
        <v>112190.39999999999</v>
      </c>
      <c r="E91" s="881">
        <f t="shared" si="78"/>
        <v>114434.95</v>
      </c>
      <c r="F91" s="881">
        <f t="shared" si="79"/>
        <v>116716.6</v>
      </c>
      <c r="G91" s="881">
        <f t="shared" si="80"/>
        <v>119053.90000000001</v>
      </c>
      <c r="H91" s="881">
        <f t="shared" si="81"/>
        <v>121446.84999999999</v>
      </c>
      <c r="I91" s="881">
        <f t="shared" si="82"/>
        <v>123876.90000000001</v>
      </c>
      <c r="J91" s="881">
        <f t="shared" si="83"/>
        <v>126344.05</v>
      </c>
      <c r="K91" s="881">
        <f t="shared" si="70"/>
        <v>128866.84999999999</v>
      </c>
      <c r="L91" s="881">
        <f t="shared" si="71"/>
        <v>131445.29999999999</v>
      </c>
      <c r="M91" s="881">
        <f t="shared" si="72"/>
        <v>134079.4</v>
      </c>
      <c r="O91" s="893">
        <f t="shared" si="84"/>
        <v>57.002427184466015</v>
      </c>
      <c r="P91" s="881">
        <v>58.712499999999999</v>
      </c>
      <c r="Q91" s="894">
        <f t="shared" si="85"/>
        <v>60.48</v>
      </c>
      <c r="R91" s="894">
        <f t="shared" si="86"/>
        <v>61.69</v>
      </c>
      <c r="S91" s="894">
        <f t="shared" si="87"/>
        <v>62.92</v>
      </c>
      <c r="T91" s="894">
        <f t="shared" si="88"/>
        <v>64.180000000000007</v>
      </c>
      <c r="U91" s="894">
        <f t="shared" si="89"/>
        <v>65.47</v>
      </c>
      <c r="V91" s="894">
        <f t="shared" si="90"/>
        <v>66.78</v>
      </c>
      <c r="W91" s="894">
        <f t="shared" si="91"/>
        <v>68.11</v>
      </c>
      <c r="X91" s="894">
        <f t="shared" si="92"/>
        <v>69.47</v>
      </c>
      <c r="Y91" s="894">
        <f t="shared" si="93"/>
        <v>70.86</v>
      </c>
      <c r="Z91" s="894">
        <f t="shared" si="94"/>
        <v>72.28</v>
      </c>
    </row>
    <row r="92" spans="1:26" x14ac:dyDescent="0.25">
      <c r="A92" s="879" t="s">
        <v>43</v>
      </c>
      <c r="B92" s="890">
        <f t="shared" si="75"/>
        <v>108508.49514563107</v>
      </c>
      <c r="C92" s="891">
        <f t="shared" si="76"/>
        <v>88025.25</v>
      </c>
      <c r="D92" s="881">
        <f t="shared" si="77"/>
        <v>115102.75</v>
      </c>
      <c r="E92" s="881">
        <f t="shared" si="78"/>
        <v>117402.95</v>
      </c>
      <c r="F92" s="881">
        <f t="shared" si="79"/>
        <v>119758.8</v>
      </c>
      <c r="G92" s="881">
        <f t="shared" si="80"/>
        <v>122151.74999999999</v>
      </c>
      <c r="H92" s="881">
        <f t="shared" si="81"/>
        <v>124600.35</v>
      </c>
      <c r="I92" s="881">
        <f t="shared" si="82"/>
        <v>127086.05</v>
      </c>
      <c r="J92" s="881">
        <f t="shared" si="83"/>
        <v>129627.4</v>
      </c>
      <c r="K92" s="881">
        <f t="shared" si="70"/>
        <v>132224.4</v>
      </c>
      <c r="L92" s="881">
        <f t="shared" si="71"/>
        <v>134858.5</v>
      </c>
      <c r="M92" s="881">
        <f t="shared" si="72"/>
        <v>137566.79999999999</v>
      </c>
      <c r="O92" s="893">
        <f t="shared" si="84"/>
        <v>58.495145631067963</v>
      </c>
      <c r="P92" s="881">
        <v>60.25</v>
      </c>
      <c r="Q92" s="894">
        <f t="shared" si="85"/>
        <v>62.05</v>
      </c>
      <c r="R92" s="894">
        <f t="shared" si="86"/>
        <v>63.29</v>
      </c>
      <c r="S92" s="894">
        <f t="shared" si="87"/>
        <v>64.56</v>
      </c>
      <c r="T92" s="894">
        <f t="shared" si="88"/>
        <v>65.849999999999994</v>
      </c>
      <c r="U92" s="894">
        <f t="shared" si="89"/>
        <v>67.17</v>
      </c>
      <c r="V92" s="894">
        <f t="shared" si="90"/>
        <v>68.510000000000005</v>
      </c>
      <c r="W92" s="894">
        <f t="shared" si="91"/>
        <v>69.88</v>
      </c>
      <c r="X92" s="894">
        <f t="shared" si="92"/>
        <v>71.28</v>
      </c>
      <c r="Y92" s="894">
        <f t="shared" si="93"/>
        <v>72.7</v>
      </c>
      <c r="Z92" s="894">
        <f t="shared" si="94"/>
        <v>74.16</v>
      </c>
    </row>
    <row r="93" spans="1:26" x14ac:dyDescent="0.25">
      <c r="A93" s="879" t="s">
        <v>44</v>
      </c>
      <c r="B93" s="890">
        <f t="shared" si="75"/>
        <v>111795.26699029126</v>
      </c>
      <c r="C93" s="891">
        <f t="shared" si="76"/>
        <v>90691.574999999997</v>
      </c>
      <c r="D93" s="881">
        <f t="shared" si="77"/>
        <v>118608.7</v>
      </c>
      <c r="E93" s="881">
        <f t="shared" si="78"/>
        <v>120983.09999999999</v>
      </c>
      <c r="F93" s="881">
        <f t="shared" si="79"/>
        <v>123394.59999999999</v>
      </c>
      <c r="G93" s="881">
        <f t="shared" si="80"/>
        <v>125861.74999999999</v>
      </c>
      <c r="H93" s="881">
        <f t="shared" si="81"/>
        <v>128384.54999999999</v>
      </c>
      <c r="I93" s="881">
        <f t="shared" si="82"/>
        <v>130962.99999999999</v>
      </c>
      <c r="J93" s="881">
        <f t="shared" si="83"/>
        <v>133578.55000000002</v>
      </c>
      <c r="K93" s="881">
        <f t="shared" si="70"/>
        <v>136249.75</v>
      </c>
      <c r="L93" s="881">
        <f t="shared" si="71"/>
        <v>138976.6</v>
      </c>
      <c r="M93" s="881">
        <f t="shared" si="72"/>
        <v>141740.54999999999</v>
      </c>
      <c r="O93" s="893">
        <f t="shared" si="84"/>
        <v>60.266990291262132</v>
      </c>
      <c r="P93" s="881">
        <v>62.074999999999996</v>
      </c>
      <c r="Q93" s="894">
        <f t="shared" si="85"/>
        <v>63.94</v>
      </c>
      <c r="R93" s="894">
        <f t="shared" si="86"/>
        <v>65.22</v>
      </c>
      <c r="S93" s="894">
        <f t="shared" si="87"/>
        <v>66.52</v>
      </c>
      <c r="T93" s="894">
        <f t="shared" si="88"/>
        <v>67.849999999999994</v>
      </c>
      <c r="U93" s="894">
        <f t="shared" si="89"/>
        <v>69.209999999999994</v>
      </c>
      <c r="V93" s="894">
        <f t="shared" si="90"/>
        <v>70.599999999999994</v>
      </c>
      <c r="W93" s="894">
        <f t="shared" si="91"/>
        <v>72.010000000000005</v>
      </c>
      <c r="X93" s="894">
        <f t="shared" si="92"/>
        <v>73.45</v>
      </c>
      <c r="Y93" s="894">
        <f t="shared" si="93"/>
        <v>74.92</v>
      </c>
      <c r="Z93" s="894">
        <f t="shared" si="94"/>
        <v>76.41</v>
      </c>
    </row>
    <row r="94" spans="1:26" x14ac:dyDescent="0.25">
      <c r="A94" s="879" t="s">
        <v>45</v>
      </c>
      <c r="B94" s="890">
        <f t="shared" si="75"/>
        <v>116207.64563106794</v>
      </c>
      <c r="C94" s="891">
        <f t="shared" si="76"/>
        <v>94271.024999999994</v>
      </c>
      <c r="D94" s="881">
        <f t="shared" si="77"/>
        <v>123283.29999999999</v>
      </c>
      <c r="E94" s="881">
        <f t="shared" si="78"/>
        <v>125750.45000000001</v>
      </c>
      <c r="F94" s="881">
        <f t="shared" si="79"/>
        <v>128254.7</v>
      </c>
      <c r="G94" s="881">
        <f t="shared" si="80"/>
        <v>130833.15000000001</v>
      </c>
      <c r="H94" s="881">
        <f t="shared" si="81"/>
        <v>133448.69999999998</v>
      </c>
      <c r="I94" s="881">
        <f t="shared" si="82"/>
        <v>136101.35</v>
      </c>
      <c r="J94" s="881">
        <f t="shared" si="83"/>
        <v>138828.20000000001</v>
      </c>
      <c r="K94" s="881">
        <f t="shared" si="70"/>
        <v>141610.70000000001</v>
      </c>
      <c r="L94" s="881">
        <f t="shared" si="71"/>
        <v>144448.85</v>
      </c>
      <c r="M94" s="881">
        <f t="shared" si="72"/>
        <v>147324.1</v>
      </c>
      <c r="O94" s="893">
        <f t="shared" si="84"/>
        <v>62.645631067961155</v>
      </c>
      <c r="P94" s="881">
        <v>64.524999999999991</v>
      </c>
      <c r="Q94" s="894">
        <f t="shared" si="85"/>
        <v>66.459999999999994</v>
      </c>
      <c r="R94" s="894">
        <f t="shared" si="86"/>
        <v>67.790000000000006</v>
      </c>
      <c r="S94" s="894">
        <f t="shared" si="87"/>
        <v>69.14</v>
      </c>
      <c r="T94" s="894">
        <f t="shared" si="88"/>
        <v>70.53</v>
      </c>
      <c r="U94" s="894">
        <f t="shared" si="89"/>
        <v>71.94</v>
      </c>
      <c r="V94" s="894">
        <f t="shared" si="90"/>
        <v>73.37</v>
      </c>
      <c r="W94" s="894">
        <f t="shared" si="91"/>
        <v>74.84</v>
      </c>
      <c r="X94" s="894">
        <f t="shared" si="92"/>
        <v>76.34</v>
      </c>
      <c r="Y94" s="894">
        <f t="shared" si="93"/>
        <v>77.87</v>
      </c>
      <c r="Z94" s="894">
        <f t="shared" si="94"/>
        <v>79.42</v>
      </c>
    </row>
    <row r="95" spans="1:26" x14ac:dyDescent="0.25">
      <c r="A95" s="879" t="s">
        <v>46</v>
      </c>
      <c r="B95" s="890">
        <f t="shared" si="75"/>
        <v>120597.51213592234</v>
      </c>
      <c r="C95" s="891">
        <f t="shared" si="76"/>
        <v>97832.212500000009</v>
      </c>
      <c r="D95" s="881">
        <f t="shared" si="77"/>
        <v>127939.34999999999</v>
      </c>
      <c r="E95" s="881">
        <f t="shared" si="78"/>
        <v>130499.24999999999</v>
      </c>
      <c r="F95" s="881">
        <f t="shared" si="79"/>
        <v>133096.25</v>
      </c>
      <c r="G95" s="881">
        <f t="shared" si="80"/>
        <v>135767.44999999998</v>
      </c>
      <c r="H95" s="881">
        <f t="shared" si="81"/>
        <v>138475.75</v>
      </c>
      <c r="I95" s="881">
        <f t="shared" si="82"/>
        <v>141239.70000000001</v>
      </c>
      <c r="J95" s="881">
        <f t="shared" si="83"/>
        <v>144077.85</v>
      </c>
      <c r="K95" s="881">
        <f t="shared" si="70"/>
        <v>146953.1</v>
      </c>
      <c r="L95" s="881">
        <f t="shared" si="71"/>
        <v>149902.55000000002</v>
      </c>
      <c r="M95" s="881">
        <f t="shared" si="72"/>
        <v>152889.1</v>
      </c>
      <c r="O95" s="893">
        <f t="shared" si="84"/>
        <v>65.012135922330103</v>
      </c>
      <c r="P95" s="881">
        <v>66.962500000000006</v>
      </c>
      <c r="Q95" s="894">
        <f t="shared" si="85"/>
        <v>68.97</v>
      </c>
      <c r="R95" s="894">
        <f t="shared" si="86"/>
        <v>70.349999999999994</v>
      </c>
      <c r="S95" s="894">
        <f t="shared" si="87"/>
        <v>71.75</v>
      </c>
      <c r="T95" s="894">
        <f t="shared" si="88"/>
        <v>73.19</v>
      </c>
      <c r="U95" s="894">
        <f t="shared" si="89"/>
        <v>74.650000000000006</v>
      </c>
      <c r="V95" s="894">
        <f t="shared" si="90"/>
        <v>76.14</v>
      </c>
      <c r="W95" s="894">
        <f t="shared" si="91"/>
        <v>77.67</v>
      </c>
      <c r="X95" s="894">
        <f t="shared" si="92"/>
        <v>79.22</v>
      </c>
      <c r="Y95" s="894">
        <f t="shared" si="93"/>
        <v>80.81</v>
      </c>
      <c r="Z95" s="894">
        <f t="shared" si="94"/>
        <v>82.42</v>
      </c>
    </row>
    <row r="96" spans="1:26" x14ac:dyDescent="0.25">
      <c r="A96" s="879" t="s">
        <v>47</v>
      </c>
      <c r="B96" s="890">
        <f t="shared" si="75"/>
        <v>124987.3786407767</v>
      </c>
      <c r="C96" s="891">
        <f t="shared" si="76"/>
        <v>101393.40000000001</v>
      </c>
      <c r="D96" s="881">
        <f t="shared" si="77"/>
        <v>132613.94999999998</v>
      </c>
      <c r="E96" s="881">
        <f t="shared" si="78"/>
        <v>135266.6</v>
      </c>
      <c r="F96" s="881">
        <f t="shared" si="79"/>
        <v>137956.35</v>
      </c>
      <c r="G96" s="881">
        <f t="shared" si="80"/>
        <v>140720.29999999999</v>
      </c>
      <c r="H96" s="881">
        <f t="shared" si="81"/>
        <v>143539.9</v>
      </c>
      <c r="I96" s="881">
        <f t="shared" si="82"/>
        <v>146415.15000000002</v>
      </c>
      <c r="J96" s="881">
        <f t="shared" si="83"/>
        <v>149327.5</v>
      </c>
      <c r="K96" s="881">
        <f t="shared" si="70"/>
        <v>152314.04999999999</v>
      </c>
      <c r="L96" s="881">
        <f t="shared" si="71"/>
        <v>155374.80000000002</v>
      </c>
      <c r="M96" s="881">
        <f t="shared" si="72"/>
        <v>158472.65000000002</v>
      </c>
      <c r="O96" s="893">
        <f t="shared" si="84"/>
        <v>67.378640776699029</v>
      </c>
      <c r="P96" s="881">
        <v>69.400000000000006</v>
      </c>
      <c r="Q96" s="894">
        <f t="shared" si="85"/>
        <v>71.489999999999995</v>
      </c>
      <c r="R96" s="894">
        <f t="shared" si="86"/>
        <v>72.92</v>
      </c>
      <c r="S96" s="894">
        <f t="shared" si="87"/>
        <v>74.37</v>
      </c>
      <c r="T96" s="894">
        <f t="shared" si="88"/>
        <v>75.86</v>
      </c>
      <c r="U96" s="894">
        <f t="shared" si="89"/>
        <v>77.38</v>
      </c>
      <c r="V96" s="894">
        <f t="shared" si="90"/>
        <v>78.930000000000007</v>
      </c>
      <c r="W96" s="894">
        <f t="shared" si="91"/>
        <v>80.5</v>
      </c>
      <c r="X96" s="894">
        <f t="shared" si="92"/>
        <v>82.11</v>
      </c>
      <c r="Y96" s="894">
        <f t="shared" si="93"/>
        <v>83.76</v>
      </c>
      <c r="Z96" s="894">
        <f t="shared" si="94"/>
        <v>85.43</v>
      </c>
    </row>
    <row r="97" spans="1:26" x14ac:dyDescent="0.25">
      <c r="A97" s="879" t="s">
        <v>48</v>
      </c>
      <c r="B97" s="890">
        <f t="shared" si="75"/>
        <v>129669.90291262136</v>
      </c>
      <c r="C97" s="891">
        <f t="shared" si="76"/>
        <v>105192</v>
      </c>
      <c r="D97" s="881">
        <f t="shared" si="77"/>
        <v>137566.79999999999</v>
      </c>
      <c r="E97" s="881">
        <f t="shared" si="78"/>
        <v>140312.20000000001</v>
      </c>
      <c r="F97" s="881">
        <f t="shared" si="79"/>
        <v>143131.79999999999</v>
      </c>
      <c r="G97" s="881">
        <f t="shared" si="80"/>
        <v>145988.5</v>
      </c>
      <c r="H97" s="881">
        <f t="shared" si="81"/>
        <v>148900.85</v>
      </c>
      <c r="I97" s="881">
        <f t="shared" si="82"/>
        <v>151887.4</v>
      </c>
      <c r="J97" s="881">
        <f t="shared" si="83"/>
        <v>154929.60000000001</v>
      </c>
      <c r="K97" s="881">
        <f t="shared" si="70"/>
        <v>158027.44999999998</v>
      </c>
      <c r="L97" s="881">
        <f t="shared" si="71"/>
        <v>161180.95000000001</v>
      </c>
      <c r="M97" s="881">
        <f t="shared" si="72"/>
        <v>164408.65</v>
      </c>
      <c r="O97" s="893">
        <f t="shared" si="84"/>
        <v>69.902912621359221</v>
      </c>
      <c r="P97" s="894">
        <v>72</v>
      </c>
      <c r="Q97" s="894">
        <f t="shared" si="85"/>
        <v>74.16</v>
      </c>
      <c r="R97" s="894">
        <f t="shared" si="86"/>
        <v>75.64</v>
      </c>
      <c r="S97" s="894">
        <f t="shared" si="87"/>
        <v>77.16</v>
      </c>
      <c r="T97" s="894">
        <f t="shared" si="88"/>
        <v>78.7</v>
      </c>
      <c r="U97" s="894">
        <f t="shared" si="89"/>
        <v>80.27</v>
      </c>
      <c r="V97" s="894">
        <f t="shared" si="90"/>
        <v>81.88</v>
      </c>
      <c r="W97" s="894">
        <f t="shared" si="91"/>
        <v>83.52</v>
      </c>
      <c r="X97" s="894">
        <f t="shared" si="92"/>
        <v>85.19</v>
      </c>
      <c r="Y97" s="894">
        <f t="shared" si="93"/>
        <v>86.89</v>
      </c>
      <c r="Z97" s="894">
        <f t="shared" si="94"/>
        <v>88.63</v>
      </c>
    </row>
    <row r="98" spans="1:26" x14ac:dyDescent="0.25">
      <c r="A98" s="879" t="s">
        <v>49</v>
      </c>
      <c r="B98" s="890">
        <f t="shared" si="75"/>
        <v>134059.76941747571</v>
      </c>
      <c r="C98" s="891">
        <f t="shared" si="76"/>
        <v>108753.1875</v>
      </c>
      <c r="D98" s="881">
        <f t="shared" si="77"/>
        <v>142222.85</v>
      </c>
      <c r="E98" s="881">
        <f t="shared" si="78"/>
        <v>145061</v>
      </c>
      <c r="F98" s="881">
        <f t="shared" si="79"/>
        <v>147973.35</v>
      </c>
      <c r="G98" s="881">
        <f t="shared" si="80"/>
        <v>150922.79999999999</v>
      </c>
      <c r="H98" s="881">
        <f t="shared" si="81"/>
        <v>153946.44999999998</v>
      </c>
      <c r="I98" s="881">
        <f t="shared" si="82"/>
        <v>157025.75</v>
      </c>
      <c r="J98" s="881">
        <f t="shared" si="83"/>
        <v>160160.70000000001</v>
      </c>
      <c r="K98" s="881">
        <f t="shared" si="70"/>
        <v>163369.84999999998</v>
      </c>
      <c r="L98" s="881">
        <f t="shared" si="71"/>
        <v>166634.65</v>
      </c>
      <c r="M98" s="881">
        <f t="shared" si="72"/>
        <v>169973.65</v>
      </c>
      <c r="O98" s="893">
        <f t="shared" si="84"/>
        <v>72.269417475728147</v>
      </c>
      <c r="P98" s="894">
        <v>74.4375</v>
      </c>
      <c r="Q98" s="894">
        <f t="shared" si="85"/>
        <v>76.67</v>
      </c>
      <c r="R98" s="894">
        <f t="shared" si="86"/>
        <v>78.2</v>
      </c>
      <c r="S98" s="894">
        <f t="shared" si="87"/>
        <v>79.77</v>
      </c>
      <c r="T98" s="894">
        <f t="shared" si="88"/>
        <v>81.36</v>
      </c>
      <c r="U98" s="894">
        <f t="shared" si="89"/>
        <v>82.99</v>
      </c>
      <c r="V98" s="894">
        <f t="shared" si="90"/>
        <v>84.65</v>
      </c>
      <c r="W98" s="894">
        <f t="shared" si="91"/>
        <v>86.34</v>
      </c>
      <c r="X98" s="894">
        <f t="shared" si="92"/>
        <v>88.07</v>
      </c>
      <c r="Y98" s="894">
        <f t="shared" si="93"/>
        <v>89.83</v>
      </c>
      <c r="Z98" s="894">
        <f t="shared" si="94"/>
        <v>91.63</v>
      </c>
    </row>
    <row r="99" spans="1:26" x14ac:dyDescent="0.25">
      <c r="A99" s="879" t="s">
        <v>50</v>
      </c>
      <c r="B99" s="890">
        <f t="shared" si="75"/>
        <v>138472.14805825244</v>
      </c>
      <c r="C99" s="891">
        <f t="shared" si="76"/>
        <v>112332.6375</v>
      </c>
      <c r="D99" s="881">
        <f t="shared" si="77"/>
        <v>146897.44999999998</v>
      </c>
      <c r="E99" s="881">
        <f t="shared" si="78"/>
        <v>149828.35</v>
      </c>
      <c r="F99" s="881">
        <f t="shared" si="79"/>
        <v>152833.45000000001</v>
      </c>
      <c r="G99" s="881">
        <f t="shared" si="80"/>
        <v>155894.20000000001</v>
      </c>
      <c r="H99" s="881">
        <f t="shared" si="81"/>
        <v>159010.6</v>
      </c>
      <c r="I99" s="881">
        <f t="shared" si="82"/>
        <v>162182.65000000002</v>
      </c>
      <c r="J99" s="881">
        <f t="shared" si="83"/>
        <v>165428.90000000002</v>
      </c>
      <c r="K99" s="881">
        <f t="shared" si="70"/>
        <v>168730.8</v>
      </c>
      <c r="L99" s="881">
        <f t="shared" si="71"/>
        <v>172106.9</v>
      </c>
      <c r="M99" s="881">
        <f t="shared" si="72"/>
        <v>175557.2</v>
      </c>
      <c r="O99" s="893">
        <f t="shared" si="84"/>
        <v>74.648058252427191</v>
      </c>
      <c r="P99" s="894">
        <v>76.887500000000003</v>
      </c>
      <c r="Q99" s="894">
        <f t="shared" si="85"/>
        <v>79.19</v>
      </c>
      <c r="R99" s="894">
        <f t="shared" si="86"/>
        <v>80.77</v>
      </c>
      <c r="S99" s="894">
        <f t="shared" si="87"/>
        <v>82.39</v>
      </c>
      <c r="T99" s="894">
        <f t="shared" si="88"/>
        <v>84.04</v>
      </c>
      <c r="U99" s="894">
        <f t="shared" si="89"/>
        <v>85.72</v>
      </c>
      <c r="V99" s="894">
        <f t="shared" si="90"/>
        <v>87.43</v>
      </c>
      <c r="W99" s="894">
        <f t="shared" si="91"/>
        <v>89.18</v>
      </c>
      <c r="X99" s="894">
        <f t="shared" si="92"/>
        <v>90.96</v>
      </c>
      <c r="Y99" s="894">
        <f t="shared" si="93"/>
        <v>92.78</v>
      </c>
      <c r="Z99" s="894">
        <f t="shared" si="94"/>
        <v>94.64</v>
      </c>
    </row>
    <row r="100" spans="1:26" x14ac:dyDescent="0.25">
      <c r="A100" s="146" t="s">
        <v>51</v>
      </c>
      <c r="B100" s="890">
        <f t="shared" si="75"/>
        <v>77891.990291262133</v>
      </c>
      <c r="C100" s="891">
        <f t="shared" si="76"/>
        <v>63188.25</v>
      </c>
      <c r="D100" s="881">
        <f t="shared" si="77"/>
        <v>82640.25</v>
      </c>
      <c r="E100" s="881">
        <f t="shared" si="78"/>
        <v>84291.199999999997</v>
      </c>
      <c r="F100" s="881">
        <f t="shared" si="79"/>
        <v>85979.25</v>
      </c>
      <c r="G100" s="881">
        <f t="shared" si="80"/>
        <v>87704.400000000009</v>
      </c>
      <c r="H100" s="881">
        <f t="shared" si="81"/>
        <v>89466.65</v>
      </c>
      <c r="I100" s="881">
        <f t="shared" si="82"/>
        <v>91247.45</v>
      </c>
      <c r="J100" s="881">
        <f t="shared" si="83"/>
        <v>93065.35</v>
      </c>
      <c r="K100" s="881">
        <f t="shared" si="70"/>
        <v>94938.9</v>
      </c>
      <c r="L100" s="881">
        <f t="shared" si="71"/>
        <v>96831</v>
      </c>
      <c r="M100" s="881">
        <f t="shared" si="72"/>
        <v>98760.2</v>
      </c>
      <c r="O100" s="893">
        <f t="shared" si="84"/>
        <v>41.990291262135919</v>
      </c>
      <c r="P100" s="895">
        <v>43.25</v>
      </c>
      <c r="Q100" s="894">
        <f t="shared" si="85"/>
        <v>44.55</v>
      </c>
      <c r="R100" s="894">
        <f t="shared" si="86"/>
        <v>45.44</v>
      </c>
      <c r="S100" s="894">
        <f t="shared" si="87"/>
        <v>46.35</v>
      </c>
      <c r="T100" s="894">
        <f t="shared" si="88"/>
        <v>47.28</v>
      </c>
      <c r="U100" s="894">
        <f t="shared" si="89"/>
        <v>48.23</v>
      </c>
      <c r="V100" s="894">
        <f t="shared" si="90"/>
        <v>49.19</v>
      </c>
      <c r="W100" s="894">
        <f t="shared" si="91"/>
        <v>50.17</v>
      </c>
      <c r="X100" s="894">
        <f t="shared" si="92"/>
        <v>51.18</v>
      </c>
      <c r="Y100" s="894">
        <f t="shared" si="93"/>
        <v>52.2</v>
      </c>
      <c r="Z100" s="894">
        <f t="shared" si="94"/>
        <v>53.24</v>
      </c>
    </row>
    <row r="101" spans="1:26" x14ac:dyDescent="0.25">
      <c r="A101" s="146" t="s">
        <v>52</v>
      </c>
      <c r="B101" s="890">
        <f t="shared" si="75"/>
        <v>82349.39320388349</v>
      </c>
      <c r="C101" s="891">
        <f t="shared" si="76"/>
        <v>66804.224999999991</v>
      </c>
      <c r="D101" s="881">
        <f t="shared" si="77"/>
        <v>87370.5</v>
      </c>
      <c r="E101" s="881">
        <f t="shared" si="78"/>
        <v>89114.2</v>
      </c>
      <c r="F101" s="881">
        <f t="shared" si="79"/>
        <v>90895</v>
      </c>
      <c r="G101" s="881">
        <f t="shared" si="80"/>
        <v>92712.9</v>
      </c>
      <c r="H101" s="881">
        <f t="shared" si="81"/>
        <v>94567.9</v>
      </c>
      <c r="I101" s="881">
        <f t="shared" si="82"/>
        <v>96460</v>
      </c>
      <c r="J101" s="881">
        <f t="shared" si="83"/>
        <v>98389.2</v>
      </c>
      <c r="K101" s="881">
        <f t="shared" si="70"/>
        <v>100355.5</v>
      </c>
      <c r="L101" s="881">
        <f t="shared" si="71"/>
        <v>102358.9</v>
      </c>
      <c r="M101" s="881">
        <f t="shared" si="72"/>
        <v>104417.95</v>
      </c>
      <c r="O101" s="893">
        <f t="shared" si="84"/>
        <v>44.39320388349514</v>
      </c>
      <c r="P101" s="895">
        <v>45.724999999999994</v>
      </c>
      <c r="Q101" s="894">
        <f t="shared" si="85"/>
        <v>47.1</v>
      </c>
      <c r="R101" s="894">
        <f t="shared" si="86"/>
        <v>48.04</v>
      </c>
      <c r="S101" s="894">
        <f t="shared" si="87"/>
        <v>49</v>
      </c>
      <c r="T101" s="894">
        <f t="shared" si="88"/>
        <v>49.98</v>
      </c>
      <c r="U101" s="894">
        <f t="shared" si="89"/>
        <v>50.98</v>
      </c>
      <c r="V101" s="894">
        <f t="shared" si="90"/>
        <v>52</v>
      </c>
      <c r="W101" s="894">
        <f t="shared" si="91"/>
        <v>53.04</v>
      </c>
      <c r="X101" s="894">
        <f t="shared" si="92"/>
        <v>54.1</v>
      </c>
      <c r="Y101" s="894">
        <f t="shared" si="93"/>
        <v>55.18</v>
      </c>
      <c r="Z101" s="894">
        <f t="shared" si="94"/>
        <v>56.29</v>
      </c>
    </row>
    <row r="102" spans="1:26" x14ac:dyDescent="0.25">
      <c r="A102" s="146" t="s">
        <v>53</v>
      </c>
      <c r="B102" s="890">
        <f t="shared" si="75"/>
        <v>86806.796116504847</v>
      </c>
      <c r="C102" s="891">
        <f t="shared" si="76"/>
        <v>70420.2</v>
      </c>
      <c r="D102" s="881">
        <f t="shared" si="77"/>
        <v>92082.2</v>
      </c>
      <c r="E102" s="881">
        <f t="shared" si="78"/>
        <v>93937.2</v>
      </c>
      <c r="F102" s="881">
        <f t="shared" si="79"/>
        <v>95810.75</v>
      </c>
      <c r="G102" s="881">
        <f t="shared" si="80"/>
        <v>97721.4</v>
      </c>
      <c r="H102" s="881">
        <f t="shared" si="81"/>
        <v>99669.15</v>
      </c>
      <c r="I102" s="881">
        <f t="shared" si="82"/>
        <v>101672.55</v>
      </c>
      <c r="J102" s="881">
        <f t="shared" si="83"/>
        <v>103713.04999999999</v>
      </c>
      <c r="K102" s="881">
        <f t="shared" si="70"/>
        <v>105772.1</v>
      </c>
      <c r="L102" s="881">
        <f t="shared" si="71"/>
        <v>107886.79999999999</v>
      </c>
      <c r="M102" s="881">
        <f t="shared" si="72"/>
        <v>110057.15</v>
      </c>
      <c r="O102" s="893">
        <f t="shared" si="84"/>
        <v>46.796116504854368</v>
      </c>
      <c r="P102" s="895">
        <v>48.2</v>
      </c>
      <c r="Q102" s="894">
        <f t="shared" si="85"/>
        <v>49.64</v>
      </c>
      <c r="R102" s="894">
        <f t="shared" si="86"/>
        <v>50.64</v>
      </c>
      <c r="S102" s="894">
        <f t="shared" si="87"/>
        <v>51.65</v>
      </c>
      <c r="T102" s="894">
        <f t="shared" si="88"/>
        <v>52.68</v>
      </c>
      <c r="U102" s="894">
        <f t="shared" si="89"/>
        <v>53.73</v>
      </c>
      <c r="V102" s="894">
        <f t="shared" si="90"/>
        <v>54.81</v>
      </c>
      <c r="W102" s="894">
        <f t="shared" si="91"/>
        <v>55.91</v>
      </c>
      <c r="X102" s="894">
        <f t="shared" si="92"/>
        <v>57.02</v>
      </c>
      <c r="Y102" s="894">
        <f t="shared" si="93"/>
        <v>58.16</v>
      </c>
      <c r="Z102" s="894">
        <f t="shared" si="94"/>
        <v>59.33</v>
      </c>
    </row>
    <row r="103" spans="1:26" x14ac:dyDescent="0.25">
      <c r="A103" s="146" t="s">
        <v>54</v>
      </c>
      <c r="B103" s="890">
        <f t="shared" si="75"/>
        <v>91241.686893203878</v>
      </c>
      <c r="C103" s="891">
        <f t="shared" si="76"/>
        <v>74017.912500000006</v>
      </c>
      <c r="D103" s="881">
        <f t="shared" si="77"/>
        <v>96812.45</v>
      </c>
      <c r="E103" s="881">
        <f t="shared" si="78"/>
        <v>98741.65</v>
      </c>
      <c r="F103" s="881">
        <f t="shared" si="79"/>
        <v>100726.5</v>
      </c>
      <c r="G103" s="881">
        <f t="shared" si="80"/>
        <v>102729.90000000001</v>
      </c>
      <c r="H103" s="881">
        <f t="shared" si="81"/>
        <v>104788.95</v>
      </c>
      <c r="I103" s="881">
        <f t="shared" si="82"/>
        <v>106885.09999999999</v>
      </c>
      <c r="J103" s="881">
        <f t="shared" si="83"/>
        <v>109018.35</v>
      </c>
      <c r="K103" s="881">
        <f t="shared" si="70"/>
        <v>111207.25</v>
      </c>
      <c r="L103" s="881">
        <f t="shared" si="71"/>
        <v>113433.25</v>
      </c>
      <c r="M103" s="881">
        <f t="shared" si="72"/>
        <v>115696.34999999999</v>
      </c>
      <c r="O103" s="893">
        <f t="shared" si="84"/>
        <v>49.186893203883493</v>
      </c>
      <c r="P103" s="895">
        <v>50.662500000000001</v>
      </c>
      <c r="Q103" s="894">
        <f t="shared" si="85"/>
        <v>52.19</v>
      </c>
      <c r="R103" s="894">
        <f t="shared" si="86"/>
        <v>53.23</v>
      </c>
      <c r="S103" s="894">
        <f t="shared" si="87"/>
        <v>54.3</v>
      </c>
      <c r="T103" s="894">
        <f t="shared" si="88"/>
        <v>55.38</v>
      </c>
      <c r="U103" s="894">
        <f t="shared" si="89"/>
        <v>56.49</v>
      </c>
      <c r="V103" s="894">
        <f t="shared" si="90"/>
        <v>57.62</v>
      </c>
      <c r="W103" s="894">
        <f t="shared" si="91"/>
        <v>58.77</v>
      </c>
      <c r="X103" s="894">
        <f t="shared" si="92"/>
        <v>59.95</v>
      </c>
      <c r="Y103" s="894">
        <f t="shared" si="93"/>
        <v>61.15</v>
      </c>
      <c r="Z103" s="894">
        <f t="shared" si="94"/>
        <v>62.37</v>
      </c>
    </row>
    <row r="104" spans="1:26" x14ac:dyDescent="0.25">
      <c r="A104" s="146" t="s">
        <v>55</v>
      </c>
      <c r="B104" s="890">
        <f t="shared" si="75"/>
        <v>94866.140776699031</v>
      </c>
      <c r="C104" s="891">
        <f t="shared" si="76"/>
        <v>76958.175000000003</v>
      </c>
      <c r="D104" s="881">
        <f t="shared" si="77"/>
        <v>100652.3</v>
      </c>
      <c r="E104" s="881">
        <f t="shared" si="78"/>
        <v>102655.70000000001</v>
      </c>
      <c r="F104" s="881">
        <f t="shared" si="79"/>
        <v>104714.75</v>
      </c>
      <c r="G104" s="881">
        <f t="shared" si="80"/>
        <v>106810.9</v>
      </c>
      <c r="H104" s="881">
        <f t="shared" si="81"/>
        <v>108944.15</v>
      </c>
      <c r="I104" s="881">
        <f t="shared" si="82"/>
        <v>111133.04999999999</v>
      </c>
      <c r="J104" s="881">
        <f t="shared" si="83"/>
        <v>113340.5</v>
      </c>
      <c r="K104" s="881">
        <f t="shared" si="70"/>
        <v>115622.15</v>
      </c>
      <c r="L104" s="881">
        <f t="shared" si="71"/>
        <v>117922.35</v>
      </c>
      <c r="M104" s="881">
        <f t="shared" si="72"/>
        <v>120278.20000000001</v>
      </c>
      <c r="O104" s="893">
        <f t="shared" si="84"/>
        <v>51.140776699029125</v>
      </c>
      <c r="P104" s="895">
        <v>52.674999999999997</v>
      </c>
      <c r="Q104" s="894">
        <f t="shared" si="85"/>
        <v>54.26</v>
      </c>
      <c r="R104" s="894">
        <f t="shared" si="86"/>
        <v>55.34</v>
      </c>
      <c r="S104" s="894">
        <f t="shared" si="87"/>
        <v>56.45</v>
      </c>
      <c r="T104" s="894">
        <f t="shared" si="88"/>
        <v>57.58</v>
      </c>
      <c r="U104" s="894">
        <f t="shared" si="89"/>
        <v>58.73</v>
      </c>
      <c r="V104" s="894">
        <f t="shared" si="90"/>
        <v>59.91</v>
      </c>
      <c r="W104" s="894">
        <f t="shared" si="91"/>
        <v>61.1</v>
      </c>
      <c r="X104" s="894">
        <f t="shared" si="92"/>
        <v>62.33</v>
      </c>
      <c r="Y104" s="894">
        <f t="shared" si="93"/>
        <v>63.57</v>
      </c>
      <c r="Z104" s="894">
        <f t="shared" si="94"/>
        <v>64.84</v>
      </c>
    </row>
    <row r="105" spans="1:26" x14ac:dyDescent="0.25">
      <c r="A105" s="146" t="s">
        <v>56</v>
      </c>
      <c r="B105" s="890">
        <f t="shared" si="75"/>
        <v>98490.594660194169</v>
      </c>
      <c r="C105" s="891">
        <f t="shared" si="76"/>
        <v>79898.4375</v>
      </c>
      <c r="D105" s="881">
        <f t="shared" si="77"/>
        <v>104473.60000000001</v>
      </c>
      <c r="E105" s="881">
        <f t="shared" si="78"/>
        <v>106569.75</v>
      </c>
      <c r="F105" s="881">
        <f t="shared" si="79"/>
        <v>108703</v>
      </c>
      <c r="G105" s="881">
        <f t="shared" si="80"/>
        <v>110873.35</v>
      </c>
      <c r="H105" s="881">
        <f t="shared" si="81"/>
        <v>113099.34999999999</v>
      </c>
      <c r="I105" s="881">
        <f t="shared" si="82"/>
        <v>115362.45</v>
      </c>
      <c r="J105" s="881">
        <f t="shared" si="83"/>
        <v>117662.65</v>
      </c>
      <c r="K105" s="881">
        <f t="shared" si="70"/>
        <v>120018.5</v>
      </c>
      <c r="L105" s="881">
        <f t="shared" si="71"/>
        <v>122411.45</v>
      </c>
      <c r="M105" s="881">
        <f t="shared" si="72"/>
        <v>124860.05</v>
      </c>
      <c r="O105" s="893">
        <f t="shared" si="84"/>
        <v>53.094660194174757</v>
      </c>
      <c r="P105" s="895">
        <v>54.6875</v>
      </c>
      <c r="Q105" s="894">
        <f t="shared" si="85"/>
        <v>56.32</v>
      </c>
      <c r="R105" s="894">
        <f t="shared" si="86"/>
        <v>57.45</v>
      </c>
      <c r="S105" s="894">
        <f t="shared" si="87"/>
        <v>58.6</v>
      </c>
      <c r="T105" s="894">
        <f t="shared" si="88"/>
        <v>59.77</v>
      </c>
      <c r="U105" s="894">
        <f t="shared" si="89"/>
        <v>60.97</v>
      </c>
      <c r="V105" s="894">
        <f t="shared" si="90"/>
        <v>62.19</v>
      </c>
      <c r="W105" s="894">
        <f t="shared" si="91"/>
        <v>63.43</v>
      </c>
      <c r="X105" s="894">
        <f t="shared" si="92"/>
        <v>64.7</v>
      </c>
      <c r="Y105" s="894">
        <f t="shared" si="93"/>
        <v>65.989999999999995</v>
      </c>
      <c r="Z105" s="894">
        <f t="shared" si="94"/>
        <v>67.31</v>
      </c>
    </row>
    <row r="106" spans="1:26" x14ac:dyDescent="0.25">
      <c r="A106" s="146" t="s">
        <v>57</v>
      </c>
      <c r="B106" s="890">
        <f t="shared" si="75"/>
        <v>102115.04854368932</v>
      </c>
      <c r="C106" s="891">
        <f t="shared" si="76"/>
        <v>82838.7</v>
      </c>
      <c r="D106" s="881">
        <f t="shared" si="77"/>
        <v>108332</v>
      </c>
      <c r="E106" s="881">
        <f t="shared" si="78"/>
        <v>110483.8</v>
      </c>
      <c r="F106" s="881">
        <f t="shared" si="79"/>
        <v>112691.25</v>
      </c>
      <c r="G106" s="881">
        <f t="shared" si="80"/>
        <v>114954.34999999999</v>
      </c>
      <c r="H106" s="881">
        <f t="shared" si="81"/>
        <v>117254.55</v>
      </c>
      <c r="I106" s="881">
        <f t="shared" si="82"/>
        <v>119591.84999999999</v>
      </c>
      <c r="J106" s="881">
        <f t="shared" si="83"/>
        <v>121984.8</v>
      </c>
      <c r="K106" s="881">
        <f t="shared" si="70"/>
        <v>124433.4</v>
      </c>
      <c r="L106" s="881">
        <f t="shared" si="71"/>
        <v>126919.1</v>
      </c>
      <c r="M106" s="881">
        <f t="shared" si="72"/>
        <v>129460.45000000001</v>
      </c>
      <c r="O106" s="893">
        <f t="shared" si="84"/>
        <v>55.04854368932039</v>
      </c>
      <c r="P106" s="895">
        <v>56.7</v>
      </c>
      <c r="Q106" s="894">
        <f t="shared" si="85"/>
        <v>58.4</v>
      </c>
      <c r="R106" s="894">
        <f t="shared" si="86"/>
        <v>59.56</v>
      </c>
      <c r="S106" s="894">
        <f t="shared" si="87"/>
        <v>60.75</v>
      </c>
      <c r="T106" s="894">
        <f t="shared" si="88"/>
        <v>61.97</v>
      </c>
      <c r="U106" s="894">
        <f t="shared" si="89"/>
        <v>63.21</v>
      </c>
      <c r="V106" s="894">
        <f t="shared" si="90"/>
        <v>64.47</v>
      </c>
      <c r="W106" s="894">
        <f t="shared" si="91"/>
        <v>65.760000000000005</v>
      </c>
      <c r="X106" s="894">
        <f t="shared" si="92"/>
        <v>67.08</v>
      </c>
      <c r="Y106" s="894">
        <f t="shared" si="93"/>
        <v>68.42</v>
      </c>
      <c r="Z106" s="894">
        <f t="shared" si="94"/>
        <v>69.790000000000006</v>
      </c>
    </row>
    <row r="107" spans="1:26" x14ac:dyDescent="0.25">
      <c r="A107" s="146" t="s">
        <v>58</v>
      </c>
      <c r="B107" s="890">
        <f t="shared" si="75"/>
        <v>105716.99029126215</v>
      </c>
      <c r="C107" s="891">
        <f t="shared" si="76"/>
        <v>85760.7</v>
      </c>
      <c r="D107" s="881">
        <f t="shared" si="77"/>
        <v>112153.3</v>
      </c>
      <c r="E107" s="881">
        <f t="shared" si="78"/>
        <v>114397.85</v>
      </c>
      <c r="F107" s="881">
        <f t="shared" si="79"/>
        <v>116698.04999999999</v>
      </c>
      <c r="G107" s="881">
        <f t="shared" si="80"/>
        <v>119016.79999999999</v>
      </c>
      <c r="H107" s="881">
        <f t="shared" si="81"/>
        <v>121409.75</v>
      </c>
      <c r="I107" s="881">
        <f t="shared" si="82"/>
        <v>123839.8</v>
      </c>
      <c r="J107" s="881">
        <f t="shared" si="83"/>
        <v>126306.95000000001</v>
      </c>
      <c r="K107" s="881">
        <f t="shared" si="70"/>
        <v>128829.75</v>
      </c>
      <c r="L107" s="881">
        <f t="shared" si="71"/>
        <v>131408.20000000001</v>
      </c>
      <c r="M107" s="881">
        <f t="shared" si="72"/>
        <v>134042.30000000002</v>
      </c>
      <c r="O107" s="893">
        <f t="shared" si="84"/>
        <v>56.990291262135926</v>
      </c>
      <c r="P107" s="895">
        <v>58.7</v>
      </c>
      <c r="Q107" s="894">
        <f t="shared" si="85"/>
        <v>60.46</v>
      </c>
      <c r="R107" s="894">
        <f t="shared" si="86"/>
        <v>61.67</v>
      </c>
      <c r="S107" s="894">
        <f t="shared" si="87"/>
        <v>62.91</v>
      </c>
      <c r="T107" s="894">
        <f t="shared" si="88"/>
        <v>64.16</v>
      </c>
      <c r="U107" s="894">
        <f t="shared" si="89"/>
        <v>65.45</v>
      </c>
      <c r="V107" s="894">
        <f t="shared" si="90"/>
        <v>66.760000000000005</v>
      </c>
      <c r="W107" s="894">
        <f t="shared" si="91"/>
        <v>68.09</v>
      </c>
      <c r="X107" s="894">
        <f t="shared" si="92"/>
        <v>69.45</v>
      </c>
      <c r="Y107" s="894">
        <f t="shared" si="93"/>
        <v>70.84</v>
      </c>
      <c r="Z107" s="894">
        <f t="shared" si="94"/>
        <v>72.260000000000005</v>
      </c>
    </row>
    <row r="108" spans="1:26" x14ac:dyDescent="0.25">
      <c r="A108" s="146" t="s">
        <v>59</v>
      </c>
      <c r="B108" s="890">
        <f t="shared" si="75"/>
        <v>115464.74514563105</v>
      </c>
      <c r="C108" s="891">
        <f t="shared" si="76"/>
        <v>93668.362500000003</v>
      </c>
      <c r="D108" s="881">
        <f t="shared" si="77"/>
        <v>122485.65000000001</v>
      </c>
      <c r="E108" s="881">
        <f t="shared" si="78"/>
        <v>124952.8</v>
      </c>
      <c r="F108" s="881">
        <f t="shared" si="79"/>
        <v>127438.5</v>
      </c>
      <c r="G108" s="881">
        <f t="shared" si="80"/>
        <v>129998.39999999999</v>
      </c>
      <c r="H108" s="881">
        <f t="shared" si="81"/>
        <v>132595.4</v>
      </c>
      <c r="I108" s="881">
        <f t="shared" si="82"/>
        <v>135248.04999999999</v>
      </c>
      <c r="J108" s="881">
        <f t="shared" si="83"/>
        <v>137956.35</v>
      </c>
      <c r="K108" s="881">
        <f t="shared" si="70"/>
        <v>140701.75</v>
      </c>
      <c r="L108" s="881">
        <f t="shared" si="71"/>
        <v>143521.35</v>
      </c>
      <c r="M108" s="881">
        <f t="shared" si="72"/>
        <v>146396.6</v>
      </c>
      <c r="O108" s="893">
        <f t="shared" si="84"/>
        <v>62.245145631067956</v>
      </c>
      <c r="P108" s="895">
        <v>64.112499999999997</v>
      </c>
      <c r="Q108" s="894">
        <f t="shared" si="85"/>
        <v>66.03</v>
      </c>
      <c r="R108" s="894">
        <f t="shared" si="86"/>
        <v>67.36</v>
      </c>
      <c r="S108" s="894">
        <f t="shared" si="87"/>
        <v>68.7</v>
      </c>
      <c r="T108" s="894">
        <f t="shared" si="88"/>
        <v>70.08</v>
      </c>
      <c r="U108" s="894">
        <f t="shared" si="89"/>
        <v>71.48</v>
      </c>
      <c r="V108" s="894">
        <f t="shared" si="90"/>
        <v>72.91</v>
      </c>
      <c r="W108" s="894">
        <f t="shared" si="91"/>
        <v>74.37</v>
      </c>
      <c r="X108" s="894">
        <f t="shared" si="92"/>
        <v>75.849999999999994</v>
      </c>
      <c r="Y108" s="894">
        <f t="shared" si="93"/>
        <v>77.37</v>
      </c>
      <c r="Z108" s="894">
        <f t="shared" si="94"/>
        <v>78.92</v>
      </c>
    </row>
    <row r="109" spans="1:26" x14ac:dyDescent="0.25">
      <c r="A109" s="146" t="s">
        <v>60</v>
      </c>
      <c r="B109" s="890">
        <f t="shared" si="75"/>
        <v>119629.49029126212</v>
      </c>
      <c r="C109" s="891">
        <f t="shared" si="76"/>
        <v>97046.925000000003</v>
      </c>
      <c r="D109" s="881">
        <f t="shared" si="77"/>
        <v>126919.1</v>
      </c>
      <c r="E109" s="881">
        <f t="shared" si="78"/>
        <v>129460.45000000001</v>
      </c>
      <c r="F109" s="881">
        <f t="shared" si="79"/>
        <v>132038.90000000002</v>
      </c>
      <c r="G109" s="881">
        <f t="shared" si="80"/>
        <v>134691.54999999999</v>
      </c>
      <c r="H109" s="881">
        <f t="shared" si="81"/>
        <v>137381.30000000002</v>
      </c>
      <c r="I109" s="881">
        <f t="shared" si="82"/>
        <v>140126.70000000001</v>
      </c>
      <c r="J109" s="881">
        <f t="shared" si="83"/>
        <v>142927.75</v>
      </c>
      <c r="K109" s="881">
        <f t="shared" si="70"/>
        <v>145784.45000000001</v>
      </c>
      <c r="L109" s="881">
        <f t="shared" si="71"/>
        <v>148696.79999999999</v>
      </c>
      <c r="M109" s="881">
        <f t="shared" si="72"/>
        <v>151683.35</v>
      </c>
      <c r="O109" s="893">
        <f t="shared" si="84"/>
        <v>64.490291262135912</v>
      </c>
      <c r="P109" s="895">
        <v>66.424999999999997</v>
      </c>
      <c r="Q109" s="894">
        <f t="shared" si="85"/>
        <v>68.42</v>
      </c>
      <c r="R109" s="894">
        <f t="shared" si="86"/>
        <v>69.790000000000006</v>
      </c>
      <c r="S109" s="894">
        <f t="shared" si="87"/>
        <v>71.180000000000007</v>
      </c>
      <c r="T109" s="894">
        <f t="shared" si="88"/>
        <v>72.61</v>
      </c>
      <c r="U109" s="894">
        <f t="shared" si="89"/>
        <v>74.06</v>
      </c>
      <c r="V109" s="894">
        <f t="shared" si="90"/>
        <v>75.540000000000006</v>
      </c>
      <c r="W109" s="894">
        <f t="shared" si="91"/>
        <v>77.05</v>
      </c>
      <c r="X109" s="894">
        <f t="shared" si="92"/>
        <v>78.59</v>
      </c>
      <c r="Y109" s="894">
        <f t="shared" si="93"/>
        <v>80.16</v>
      </c>
      <c r="Z109" s="894">
        <f t="shared" si="94"/>
        <v>81.77</v>
      </c>
    </row>
    <row r="110" spans="1:26" x14ac:dyDescent="0.25">
      <c r="A110" s="146" t="s">
        <v>61</v>
      </c>
      <c r="B110" s="890">
        <f t="shared" si="75"/>
        <v>123816.74757281554</v>
      </c>
      <c r="C110" s="891">
        <f t="shared" si="76"/>
        <v>100443.75</v>
      </c>
      <c r="D110" s="881">
        <f t="shared" si="77"/>
        <v>131352.55000000002</v>
      </c>
      <c r="E110" s="881">
        <f t="shared" si="78"/>
        <v>133968.1</v>
      </c>
      <c r="F110" s="881">
        <f t="shared" si="79"/>
        <v>136657.85</v>
      </c>
      <c r="G110" s="881">
        <f t="shared" si="80"/>
        <v>139384.70000000001</v>
      </c>
      <c r="H110" s="881">
        <f t="shared" si="81"/>
        <v>142167.20000000001</v>
      </c>
      <c r="I110" s="881">
        <f t="shared" si="82"/>
        <v>145023.90000000002</v>
      </c>
      <c r="J110" s="881">
        <f t="shared" si="83"/>
        <v>147917.69999999998</v>
      </c>
      <c r="K110" s="881">
        <f t="shared" si="70"/>
        <v>150885.70000000001</v>
      </c>
      <c r="L110" s="881">
        <f t="shared" si="71"/>
        <v>153890.79999999999</v>
      </c>
      <c r="M110" s="881">
        <f t="shared" si="72"/>
        <v>156970.1</v>
      </c>
      <c r="O110" s="893">
        <f t="shared" si="84"/>
        <v>66.747572815533985</v>
      </c>
      <c r="P110" s="895">
        <v>68.75</v>
      </c>
      <c r="Q110" s="894">
        <f t="shared" si="85"/>
        <v>70.81</v>
      </c>
      <c r="R110" s="894">
        <f t="shared" si="86"/>
        <v>72.22</v>
      </c>
      <c r="S110" s="894">
        <f t="shared" si="87"/>
        <v>73.67</v>
      </c>
      <c r="T110" s="894">
        <f t="shared" si="88"/>
        <v>75.14</v>
      </c>
      <c r="U110" s="894">
        <f t="shared" si="89"/>
        <v>76.64</v>
      </c>
      <c r="V110" s="894">
        <f t="shared" si="90"/>
        <v>78.180000000000007</v>
      </c>
      <c r="W110" s="894">
        <f t="shared" si="91"/>
        <v>79.739999999999995</v>
      </c>
      <c r="X110" s="894">
        <f t="shared" si="92"/>
        <v>81.34</v>
      </c>
      <c r="Y110" s="894">
        <f t="shared" si="93"/>
        <v>82.96</v>
      </c>
      <c r="Z110" s="894">
        <f t="shared" si="94"/>
        <v>84.62</v>
      </c>
    </row>
    <row r="111" spans="1:26" x14ac:dyDescent="0.25">
      <c r="A111" s="146" t="s">
        <v>62</v>
      </c>
      <c r="B111" s="890">
        <f t="shared" si="75"/>
        <v>127981.49271844661</v>
      </c>
      <c r="C111" s="891">
        <f t="shared" si="76"/>
        <v>103822.3125</v>
      </c>
      <c r="D111" s="881">
        <f t="shared" si="77"/>
        <v>135767.44999999998</v>
      </c>
      <c r="E111" s="881">
        <f t="shared" si="78"/>
        <v>138494.29999999999</v>
      </c>
      <c r="F111" s="881">
        <f t="shared" si="79"/>
        <v>141258.25</v>
      </c>
      <c r="G111" s="881">
        <f t="shared" si="80"/>
        <v>144077.85</v>
      </c>
      <c r="H111" s="881">
        <f t="shared" si="81"/>
        <v>146971.65</v>
      </c>
      <c r="I111" s="881">
        <f t="shared" si="82"/>
        <v>149902.55000000002</v>
      </c>
      <c r="J111" s="881">
        <f t="shared" si="83"/>
        <v>152907.65000000002</v>
      </c>
      <c r="K111" s="881">
        <f t="shared" si="70"/>
        <v>155968.4</v>
      </c>
      <c r="L111" s="881">
        <f t="shared" si="71"/>
        <v>159084.80000000002</v>
      </c>
      <c r="M111" s="881">
        <f t="shared" si="72"/>
        <v>162256.85</v>
      </c>
      <c r="O111" s="893">
        <f t="shared" si="84"/>
        <v>68.992718446601941</v>
      </c>
      <c r="P111" s="895">
        <v>71.0625</v>
      </c>
      <c r="Q111" s="894">
        <f t="shared" si="85"/>
        <v>73.19</v>
      </c>
      <c r="R111" s="894">
        <f t="shared" si="86"/>
        <v>74.66</v>
      </c>
      <c r="S111" s="894">
        <f t="shared" si="87"/>
        <v>76.150000000000006</v>
      </c>
      <c r="T111" s="894">
        <f t="shared" si="88"/>
        <v>77.67</v>
      </c>
      <c r="U111" s="894">
        <f t="shared" si="89"/>
        <v>79.23</v>
      </c>
      <c r="V111" s="894">
        <f t="shared" si="90"/>
        <v>80.81</v>
      </c>
      <c r="W111" s="894">
        <f t="shared" si="91"/>
        <v>82.43</v>
      </c>
      <c r="X111" s="894">
        <f t="shared" si="92"/>
        <v>84.08</v>
      </c>
      <c r="Y111" s="894">
        <f t="shared" si="93"/>
        <v>85.76</v>
      </c>
      <c r="Z111" s="894">
        <f t="shared" si="94"/>
        <v>87.47</v>
      </c>
    </row>
    <row r="112" spans="1:26" x14ac:dyDescent="0.25">
      <c r="A112" s="146" t="s">
        <v>63</v>
      </c>
      <c r="B112" s="890">
        <f t="shared" si="75"/>
        <v>132146.23786407767</v>
      </c>
      <c r="C112" s="891">
        <f t="shared" si="76"/>
        <v>107200.875</v>
      </c>
      <c r="D112" s="881">
        <f t="shared" si="77"/>
        <v>140200.9</v>
      </c>
      <c r="E112" s="881">
        <f t="shared" si="78"/>
        <v>143001.95000000001</v>
      </c>
      <c r="F112" s="881">
        <f t="shared" si="79"/>
        <v>145858.65</v>
      </c>
      <c r="G112" s="881">
        <f t="shared" si="80"/>
        <v>148789.54999999999</v>
      </c>
      <c r="H112" s="881">
        <f t="shared" si="81"/>
        <v>151757.55000000002</v>
      </c>
      <c r="I112" s="881">
        <f t="shared" si="82"/>
        <v>154799.75</v>
      </c>
      <c r="J112" s="881">
        <f t="shared" si="83"/>
        <v>157897.60000000001</v>
      </c>
      <c r="K112" s="881">
        <f t="shared" si="70"/>
        <v>161051.09999999998</v>
      </c>
      <c r="L112" s="881">
        <f t="shared" si="71"/>
        <v>164278.80000000002</v>
      </c>
      <c r="M112" s="881">
        <f t="shared" si="72"/>
        <v>167562.15</v>
      </c>
      <c r="O112" s="893">
        <f t="shared" si="84"/>
        <v>71.237864077669897</v>
      </c>
      <c r="P112" s="895">
        <v>73.375</v>
      </c>
      <c r="Q112" s="894">
        <f t="shared" si="85"/>
        <v>75.58</v>
      </c>
      <c r="R112" s="894">
        <f t="shared" si="86"/>
        <v>77.09</v>
      </c>
      <c r="S112" s="894">
        <f t="shared" si="87"/>
        <v>78.63</v>
      </c>
      <c r="T112" s="894">
        <f t="shared" si="88"/>
        <v>80.209999999999994</v>
      </c>
      <c r="U112" s="894">
        <f t="shared" si="89"/>
        <v>81.81</v>
      </c>
      <c r="V112" s="894">
        <f t="shared" si="90"/>
        <v>83.45</v>
      </c>
      <c r="W112" s="894">
        <f t="shared" si="91"/>
        <v>85.12</v>
      </c>
      <c r="X112" s="894">
        <f t="shared" si="92"/>
        <v>86.82</v>
      </c>
      <c r="Y112" s="894">
        <f t="shared" si="93"/>
        <v>88.56</v>
      </c>
      <c r="Z112" s="894">
        <f t="shared" si="94"/>
        <v>90.33</v>
      </c>
    </row>
    <row r="113" spans="1:26" x14ac:dyDescent="0.25">
      <c r="A113" s="146" t="s">
        <v>64</v>
      </c>
      <c r="B113" s="890">
        <f t="shared" si="75"/>
        <v>136333.49514563105</v>
      </c>
      <c r="C113" s="891">
        <f t="shared" si="76"/>
        <v>110597.7</v>
      </c>
      <c r="D113" s="881">
        <f t="shared" si="77"/>
        <v>144634.35</v>
      </c>
      <c r="E113" s="881">
        <f t="shared" si="78"/>
        <v>147509.6</v>
      </c>
      <c r="F113" s="881">
        <f t="shared" si="79"/>
        <v>150477.6</v>
      </c>
      <c r="G113" s="881">
        <f t="shared" si="80"/>
        <v>153482.69999999998</v>
      </c>
      <c r="H113" s="881">
        <f t="shared" si="81"/>
        <v>156543.45000000001</v>
      </c>
      <c r="I113" s="881">
        <f t="shared" si="82"/>
        <v>159678.39999999999</v>
      </c>
      <c r="J113" s="881">
        <f t="shared" si="83"/>
        <v>162869</v>
      </c>
      <c r="K113" s="881">
        <f t="shared" si="70"/>
        <v>166133.80000000002</v>
      </c>
      <c r="L113" s="881">
        <f t="shared" si="71"/>
        <v>169454.25</v>
      </c>
      <c r="M113" s="881">
        <f t="shared" si="72"/>
        <v>172848.90000000002</v>
      </c>
      <c r="O113" s="893">
        <f t="shared" si="84"/>
        <v>73.495145631067956</v>
      </c>
      <c r="P113" s="895">
        <v>75.7</v>
      </c>
      <c r="Q113" s="894">
        <f t="shared" si="85"/>
        <v>77.97</v>
      </c>
      <c r="R113" s="894">
        <f t="shared" si="86"/>
        <v>79.52</v>
      </c>
      <c r="S113" s="894">
        <f t="shared" si="87"/>
        <v>81.12</v>
      </c>
      <c r="T113" s="894">
        <f t="shared" si="88"/>
        <v>82.74</v>
      </c>
      <c r="U113" s="894">
        <f t="shared" si="89"/>
        <v>84.39</v>
      </c>
      <c r="V113" s="894">
        <f t="shared" si="90"/>
        <v>86.08</v>
      </c>
      <c r="W113" s="894">
        <f t="shared" si="91"/>
        <v>87.8</v>
      </c>
      <c r="X113" s="894">
        <f t="shared" si="92"/>
        <v>89.56</v>
      </c>
      <c r="Y113" s="894">
        <f t="shared" si="93"/>
        <v>91.35</v>
      </c>
      <c r="Z113" s="894">
        <f t="shared" si="94"/>
        <v>93.18</v>
      </c>
    </row>
    <row r="114" spans="1:26" x14ac:dyDescent="0.25">
      <c r="A114" s="146" t="s">
        <v>65</v>
      </c>
      <c r="B114" s="890">
        <f t="shared" si="75"/>
        <v>144662.98543689321</v>
      </c>
      <c r="C114" s="891">
        <f t="shared" si="76"/>
        <v>117354.825</v>
      </c>
      <c r="D114" s="881">
        <f t="shared" si="77"/>
        <v>153482.69999999998</v>
      </c>
      <c r="E114" s="881">
        <f t="shared" si="78"/>
        <v>156543.45000000001</v>
      </c>
      <c r="F114" s="881">
        <f t="shared" si="79"/>
        <v>159678.39999999999</v>
      </c>
      <c r="G114" s="881">
        <f t="shared" si="80"/>
        <v>162869</v>
      </c>
      <c r="H114" s="881">
        <f t="shared" si="81"/>
        <v>166133.80000000002</v>
      </c>
      <c r="I114" s="881">
        <f t="shared" si="82"/>
        <v>169454.25</v>
      </c>
      <c r="J114" s="881">
        <f t="shared" si="83"/>
        <v>172848.90000000002</v>
      </c>
      <c r="K114" s="881">
        <f t="shared" si="70"/>
        <v>176299.2</v>
      </c>
      <c r="L114" s="881">
        <f t="shared" si="71"/>
        <v>179823.69999999998</v>
      </c>
      <c r="M114" s="881">
        <f t="shared" si="72"/>
        <v>183422.4</v>
      </c>
      <c r="O114" s="893">
        <f t="shared" si="84"/>
        <v>77.985436893203882</v>
      </c>
      <c r="P114" s="895">
        <v>80.325000000000003</v>
      </c>
      <c r="Q114" s="894">
        <f t="shared" si="85"/>
        <v>82.74</v>
      </c>
      <c r="R114" s="894">
        <f t="shared" si="86"/>
        <v>84.39</v>
      </c>
      <c r="S114" s="894">
        <f t="shared" si="87"/>
        <v>86.08</v>
      </c>
      <c r="T114" s="894">
        <f t="shared" si="88"/>
        <v>87.8</v>
      </c>
      <c r="U114" s="894">
        <f t="shared" si="89"/>
        <v>89.56</v>
      </c>
      <c r="V114" s="894">
        <f t="shared" si="90"/>
        <v>91.35</v>
      </c>
      <c r="W114" s="894">
        <f t="shared" si="91"/>
        <v>93.18</v>
      </c>
      <c r="X114" s="894">
        <f t="shared" si="92"/>
        <v>95.04</v>
      </c>
      <c r="Y114" s="894">
        <f t="shared" si="93"/>
        <v>96.94</v>
      </c>
      <c r="Z114" s="894">
        <f t="shared" si="94"/>
        <v>98.88</v>
      </c>
    </row>
    <row r="115" spans="1:26" x14ac:dyDescent="0.25">
      <c r="A115" s="146" t="s">
        <v>66</v>
      </c>
      <c r="B115" s="890">
        <f t="shared" si="75"/>
        <v>148850.24271844659</v>
      </c>
      <c r="C115" s="891">
        <f t="shared" si="76"/>
        <v>120751.65000000001</v>
      </c>
      <c r="D115" s="881">
        <f t="shared" si="77"/>
        <v>157916.15</v>
      </c>
      <c r="E115" s="881">
        <f t="shared" si="78"/>
        <v>161069.65</v>
      </c>
      <c r="F115" s="881">
        <f t="shared" si="79"/>
        <v>164297.34999999998</v>
      </c>
      <c r="G115" s="881">
        <f t="shared" si="80"/>
        <v>167580.70000000001</v>
      </c>
      <c r="H115" s="881">
        <f t="shared" si="81"/>
        <v>170938.25</v>
      </c>
      <c r="I115" s="881">
        <f t="shared" si="82"/>
        <v>174351.44999999998</v>
      </c>
      <c r="J115" s="881">
        <f t="shared" si="83"/>
        <v>177838.85</v>
      </c>
      <c r="K115" s="881">
        <f t="shared" si="70"/>
        <v>181400.45</v>
      </c>
      <c r="L115" s="881">
        <f t="shared" si="71"/>
        <v>185017.69999999998</v>
      </c>
      <c r="M115" s="881">
        <f t="shared" si="72"/>
        <v>188727.69999999998</v>
      </c>
      <c r="O115" s="893">
        <f t="shared" si="84"/>
        <v>80.242718446601941</v>
      </c>
      <c r="P115" s="895">
        <v>82.65</v>
      </c>
      <c r="Q115" s="894">
        <f t="shared" si="85"/>
        <v>85.13</v>
      </c>
      <c r="R115" s="894">
        <f t="shared" si="86"/>
        <v>86.83</v>
      </c>
      <c r="S115" s="894">
        <f t="shared" si="87"/>
        <v>88.57</v>
      </c>
      <c r="T115" s="894">
        <f t="shared" si="88"/>
        <v>90.34</v>
      </c>
      <c r="U115" s="894">
        <f t="shared" si="89"/>
        <v>92.15</v>
      </c>
      <c r="V115" s="894">
        <f t="shared" si="90"/>
        <v>93.99</v>
      </c>
      <c r="W115" s="894">
        <f t="shared" si="91"/>
        <v>95.87</v>
      </c>
      <c r="X115" s="894">
        <f t="shared" si="92"/>
        <v>97.79</v>
      </c>
      <c r="Y115" s="894">
        <f t="shared" si="93"/>
        <v>99.74</v>
      </c>
      <c r="Z115" s="894">
        <f t="shared" si="94"/>
        <v>101.74</v>
      </c>
    </row>
    <row r="116" spans="1:26" x14ac:dyDescent="0.25">
      <c r="A116" s="146" t="s">
        <v>67</v>
      </c>
      <c r="B116" s="890">
        <f t="shared" si="75"/>
        <v>153014.98786407767</v>
      </c>
      <c r="C116" s="891">
        <f t="shared" si="76"/>
        <v>124130.21250000001</v>
      </c>
      <c r="D116" s="881">
        <f t="shared" si="77"/>
        <v>162331.05000000002</v>
      </c>
      <c r="E116" s="881">
        <f t="shared" si="78"/>
        <v>165577.30000000002</v>
      </c>
      <c r="F116" s="881">
        <f t="shared" si="79"/>
        <v>168897.75</v>
      </c>
      <c r="G116" s="881">
        <f t="shared" si="80"/>
        <v>172273.85</v>
      </c>
      <c r="H116" s="881">
        <f t="shared" si="81"/>
        <v>175705.60000000001</v>
      </c>
      <c r="I116" s="881">
        <f t="shared" si="82"/>
        <v>179230.1</v>
      </c>
      <c r="J116" s="881">
        <f t="shared" si="83"/>
        <v>182810.25</v>
      </c>
      <c r="K116" s="881">
        <f t="shared" si="70"/>
        <v>186464.6</v>
      </c>
      <c r="L116" s="881">
        <f t="shared" si="71"/>
        <v>190193.15</v>
      </c>
      <c r="M116" s="881">
        <f t="shared" si="72"/>
        <v>193995.9</v>
      </c>
      <c r="O116" s="893">
        <f t="shared" si="84"/>
        <v>82.487864077669911</v>
      </c>
      <c r="P116" s="895">
        <v>84.962500000000006</v>
      </c>
      <c r="Q116" s="894">
        <f t="shared" si="85"/>
        <v>87.51</v>
      </c>
      <c r="R116" s="894">
        <f t="shared" si="86"/>
        <v>89.26</v>
      </c>
      <c r="S116" s="894">
        <f t="shared" si="87"/>
        <v>91.05</v>
      </c>
      <c r="T116" s="894">
        <f t="shared" si="88"/>
        <v>92.87</v>
      </c>
      <c r="U116" s="894">
        <f t="shared" si="89"/>
        <v>94.72</v>
      </c>
      <c r="V116" s="894">
        <f t="shared" si="90"/>
        <v>96.62</v>
      </c>
      <c r="W116" s="894">
        <f t="shared" si="91"/>
        <v>98.55</v>
      </c>
      <c r="X116" s="894">
        <f t="shared" si="92"/>
        <v>100.52</v>
      </c>
      <c r="Y116" s="894">
        <f t="shared" si="93"/>
        <v>102.53</v>
      </c>
      <c r="Z116" s="894">
        <f t="shared" si="94"/>
        <v>104.58</v>
      </c>
    </row>
    <row r="117" spans="1:26" x14ac:dyDescent="0.25">
      <c r="A117" s="146" t="s">
        <v>68</v>
      </c>
      <c r="B117" s="890">
        <f t="shared" si="75"/>
        <v>157202.24514563105</v>
      </c>
      <c r="C117" s="891">
        <f t="shared" si="76"/>
        <v>127527.03749999999</v>
      </c>
      <c r="D117" s="881">
        <f t="shared" si="77"/>
        <v>166764.5</v>
      </c>
      <c r="E117" s="881">
        <f t="shared" si="78"/>
        <v>170103.5</v>
      </c>
      <c r="F117" s="881">
        <f t="shared" si="79"/>
        <v>173498.15</v>
      </c>
      <c r="G117" s="881">
        <f t="shared" si="80"/>
        <v>176967</v>
      </c>
      <c r="H117" s="881">
        <f t="shared" si="81"/>
        <v>180510.05000000002</v>
      </c>
      <c r="I117" s="881">
        <f t="shared" si="82"/>
        <v>184127.30000000002</v>
      </c>
      <c r="J117" s="881">
        <f t="shared" si="83"/>
        <v>187800.19999999998</v>
      </c>
      <c r="K117" s="881">
        <f t="shared" si="70"/>
        <v>191565.85</v>
      </c>
      <c r="L117" s="881">
        <f t="shared" si="71"/>
        <v>195387.15</v>
      </c>
      <c r="M117" s="881">
        <f t="shared" si="72"/>
        <v>199301.19999999998</v>
      </c>
      <c r="O117" s="893">
        <f t="shared" si="84"/>
        <v>84.745145631067956</v>
      </c>
      <c r="P117" s="895">
        <v>87.287499999999994</v>
      </c>
      <c r="Q117" s="894">
        <f t="shared" si="85"/>
        <v>89.9</v>
      </c>
      <c r="R117" s="894">
        <f t="shared" si="86"/>
        <v>91.7</v>
      </c>
      <c r="S117" s="894">
        <f t="shared" si="87"/>
        <v>93.53</v>
      </c>
      <c r="T117" s="894">
        <f t="shared" si="88"/>
        <v>95.4</v>
      </c>
      <c r="U117" s="894">
        <f t="shared" si="89"/>
        <v>97.31</v>
      </c>
      <c r="V117" s="894">
        <f t="shared" si="90"/>
        <v>99.26</v>
      </c>
      <c r="W117" s="894">
        <f t="shared" si="91"/>
        <v>101.24</v>
      </c>
      <c r="X117" s="894">
        <f t="shared" si="92"/>
        <v>103.27</v>
      </c>
      <c r="Y117" s="894">
        <f t="shared" si="93"/>
        <v>105.33</v>
      </c>
      <c r="Z117" s="894">
        <f t="shared" si="94"/>
        <v>107.44</v>
      </c>
    </row>
    <row r="118" spans="1:26" x14ac:dyDescent="0.25">
      <c r="A118" s="146" t="s">
        <v>69</v>
      </c>
      <c r="B118" s="890">
        <f t="shared" si="75"/>
        <v>164158.49514563108</v>
      </c>
      <c r="C118" s="891">
        <f t="shared" si="76"/>
        <v>133170.15</v>
      </c>
      <c r="D118" s="881">
        <f t="shared" si="77"/>
        <v>174147.4</v>
      </c>
      <c r="E118" s="881">
        <f t="shared" si="78"/>
        <v>177634.80000000002</v>
      </c>
      <c r="F118" s="881">
        <f t="shared" si="79"/>
        <v>181177.85</v>
      </c>
      <c r="G118" s="881">
        <f t="shared" si="80"/>
        <v>184813.65</v>
      </c>
      <c r="H118" s="881">
        <f t="shared" si="81"/>
        <v>188505.1</v>
      </c>
      <c r="I118" s="881">
        <f t="shared" si="82"/>
        <v>192270.75</v>
      </c>
      <c r="J118" s="881">
        <f t="shared" si="83"/>
        <v>196110.6</v>
      </c>
      <c r="K118" s="881">
        <f t="shared" si="70"/>
        <v>200043.2</v>
      </c>
      <c r="L118" s="881">
        <f t="shared" si="71"/>
        <v>204050</v>
      </c>
      <c r="M118" s="881">
        <f t="shared" si="72"/>
        <v>208131</v>
      </c>
      <c r="O118" s="893">
        <f t="shared" si="84"/>
        <v>88.49514563106797</v>
      </c>
      <c r="P118" s="895">
        <v>91.15</v>
      </c>
      <c r="Q118" s="894">
        <f t="shared" si="85"/>
        <v>93.88</v>
      </c>
      <c r="R118" s="894">
        <f t="shared" si="86"/>
        <v>95.76</v>
      </c>
      <c r="S118" s="894">
        <f t="shared" si="87"/>
        <v>97.67</v>
      </c>
      <c r="T118" s="894">
        <f t="shared" si="88"/>
        <v>99.63</v>
      </c>
      <c r="U118" s="894">
        <f t="shared" si="89"/>
        <v>101.62</v>
      </c>
      <c r="V118" s="894">
        <f t="shared" si="90"/>
        <v>103.65</v>
      </c>
      <c r="W118" s="894">
        <f t="shared" si="91"/>
        <v>105.72</v>
      </c>
      <c r="X118" s="894">
        <f t="shared" si="92"/>
        <v>107.84</v>
      </c>
      <c r="Y118" s="894">
        <f t="shared" si="93"/>
        <v>110</v>
      </c>
      <c r="Z118" s="894">
        <f t="shared" si="94"/>
        <v>112.2</v>
      </c>
    </row>
    <row r="119" spans="1:26" x14ac:dyDescent="0.25">
      <c r="A119" s="146" t="s">
        <v>70</v>
      </c>
      <c r="B119" s="890">
        <f t="shared" si="75"/>
        <v>169718.99271844659</v>
      </c>
      <c r="C119" s="891">
        <f t="shared" si="76"/>
        <v>137680.98749999999</v>
      </c>
      <c r="D119" s="881">
        <f t="shared" si="77"/>
        <v>180046.30000000002</v>
      </c>
      <c r="E119" s="881">
        <f t="shared" si="78"/>
        <v>183645</v>
      </c>
      <c r="F119" s="881">
        <f t="shared" si="79"/>
        <v>187317.9</v>
      </c>
      <c r="G119" s="881">
        <f t="shared" si="80"/>
        <v>191065</v>
      </c>
      <c r="H119" s="881">
        <f t="shared" si="81"/>
        <v>194886.30000000002</v>
      </c>
      <c r="I119" s="881">
        <f t="shared" si="82"/>
        <v>198781.8</v>
      </c>
      <c r="J119" s="881">
        <f t="shared" si="83"/>
        <v>202751.5</v>
      </c>
      <c r="K119" s="881">
        <f t="shared" si="70"/>
        <v>206813.94999999998</v>
      </c>
      <c r="L119" s="881">
        <f t="shared" si="71"/>
        <v>210950.6</v>
      </c>
      <c r="M119" s="881">
        <f t="shared" si="72"/>
        <v>215161.44999999998</v>
      </c>
      <c r="O119" s="893">
        <f t="shared" si="84"/>
        <v>91.492718446601941</v>
      </c>
      <c r="P119" s="895">
        <v>94.237499999999997</v>
      </c>
      <c r="Q119" s="894">
        <f t="shared" si="85"/>
        <v>97.06</v>
      </c>
      <c r="R119" s="894">
        <f t="shared" si="86"/>
        <v>99</v>
      </c>
      <c r="S119" s="894">
        <f t="shared" si="87"/>
        <v>100.98</v>
      </c>
      <c r="T119" s="894">
        <f t="shared" si="88"/>
        <v>103</v>
      </c>
      <c r="U119" s="894">
        <f t="shared" si="89"/>
        <v>105.06</v>
      </c>
      <c r="V119" s="894">
        <f t="shared" si="90"/>
        <v>107.16</v>
      </c>
      <c r="W119" s="894">
        <f t="shared" si="91"/>
        <v>109.3</v>
      </c>
      <c r="X119" s="894">
        <f t="shared" si="92"/>
        <v>111.49</v>
      </c>
      <c r="Y119" s="894">
        <f t="shared" si="93"/>
        <v>113.72</v>
      </c>
      <c r="Z119" s="894">
        <f t="shared" si="94"/>
        <v>115.99</v>
      </c>
    </row>
    <row r="120" spans="1:26" x14ac:dyDescent="0.25">
      <c r="A120" s="146" t="s">
        <v>71</v>
      </c>
      <c r="B120" s="890">
        <f t="shared" si="75"/>
        <v>175279.49029126213</v>
      </c>
      <c r="C120" s="891">
        <f t="shared" si="76"/>
        <v>142191.82500000001</v>
      </c>
      <c r="D120" s="881">
        <f t="shared" si="77"/>
        <v>185945.19999999998</v>
      </c>
      <c r="E120" s="881">
        <f t="shared" si="78"/>
        <v>189673.75</v>
      </c>
      <c r="F120" s="881">
        <f t="shared" si="79"/>
        <v>193457.95</v>
      </c>
      <c r="G120" s="881">
        <f t="shared" si="80"/>
        <v>197334.9</v>
      </c>
      <c r="H120" s="881">
        <f t="shared" si="81"/>
        <v>201286.05000000002</v>
      </c>
      <c r="I120" s="881">
        <f t="shared" si="82"/>
        <v>205311.40000000002</v>
      </c>
      <c r="J120" s="881">
        <f t="shared" si="83"/>
        <v>209410.95</v>
      </c>
      <c r="K120" s="881">
        <f t="shared" si="70"/>
        <v>213603.25</v>
      </c>
      <c r="L120" s="881">
        <f t="shared" si="71"/>
        <v>217869.75</v>
      </c>
      <c r="M120" s="881">
        <f t="shared" si="72"/>
        <v>222229</v>
      </c>
      <c r="O120" s="893">
        <f t="shared" si="84"/>
        <v>94.490291262135926</v>
      </c>
      <c r="P120" s="895">
        <v>97.325000000000003</v>
      </c>
      <c r="Q120" s="894">
        <f t="shared" si="85"/>
        <v>100.24</v>
      </c>
      <c r="R120" s="894">
        <f t="shared" si="86"/>
        <v>102.25</v>
      </c>
      <c r="S120" s="894">
        <f t="shared" si="87"/>
        <v>104.29</v>
      </c>
      <c r="T120" s="894">
        <f t="shared" si="88"/>
        <v>106.38</v>
      </c>
      <c r="U120" s="894">
        <f t="shared" si="89"/>
        <v>108.51</v>
      </c>
      <c r="V120" s="894">
        <f t="shared" si="90"/>
        <v>110.68</v>
      </c>
      <c r="W120" s="894">
        <f t="shared" si="91"/>
        <v>112.89</v>
      </c>
      <c r="X120" s="894">
        <f t="shared" si="92"/>
        <v>115.15</v>
      </c>
      <c r="Y120" s="894">
        <f t="shared" si="93"/>
        <v>117.45</v>
      </c>
      <c r="Z120" s="894">
        <f t="shared" si="94"/>
        <v>119.8</v>
      </c>
    </row>
    <row r="121" spans="1:26" x14ac:dyDescent="0.25">
      <c r="A121" s="146" t="s">
        <v>72</v>
      </c>
      <c r="B121" s="890">
        <f t="shared" si="75"/>
        <v>180839.98786407767</v>
      </c>
      <c r="C121" s="891">
        <f t="shared" si="76"/>
        <v>146702.66250000001</v>
      </c>
      <c r="D121" s="881">
        <f t="shared" si="77"/>
        <v>191844.1</v>
      </c>
      <c r="E121" s="881">
        <f t="shared" si="78"/>
        <v>195683.94999999998</v>
      </c>
      <c r="F121" s="881">
        <f t="shared" si="79"/>
        <v>199598</v>
      </c>
      <c r="G121" s="881">
        <f t="shared" si="80"/>
        <v>203586.25</v>
      </c>
      <c r="H121" s="881">
        <f t="shared" si="81"/>
        <v>207667.25</v>
      </c>
      <c r="I121" s="881">
        <f t="shared" si="82"/>
        <v>211822.44999999998</v>
      </c>
      <c r="J121" s="881">
        <f t="shared" si="83"/>
        <v>216051.85</v>
      </c>
      <c r="K121" s="881">
        <f t="shared" si="70"/>
        <v>220374</v>
      </c>
      <c r="L121" s="881">
        <f t="shared" si="71"/>
        <v>224788.90000000002</v>
      </c>
      <c r="M121" s="881">
        <f t="shared" si="72"/>
        <v>229278</v>
      </c>
      <c r="O121" s="893">
        <f t="shared" si="84"/>
        <v>97.487864077669897</v>
      </c>
      <c r="P121" s="895">
        <v>100.41249999999999</v>
      </c>
      <c r="Q121" s="894">
        <f t="shared" si="85"/>
        <v>103.42</v>
      </c>
      <c r="R121" s="894">
        <f t="shared" si="86"/>
        <v>105.49</v>
      </c>
      <c r="S121" s="894">
        <f t="shared" si="87"/>
        <v>107.6</v>
      </c>
      <c r="T121" s="894">
        <f t="shared" si="88"/>
        <v>109.75</v>
      </c>
      <c r="U121" s="894">
        <f t="shared" si="89"/>
        <v>111.95</v>
      </c>
      <c r="V121" s="894">
        <f t="shared" si="90"/>
        <v>114.19</v>
      </c>
      <c r="W121" s="894">
        <f t="shared" si="91"/>
        <v>116.47</v>
      </c>
      <c r="X121" s="894">
        <f t="shared" si="92"/>
        <v>118.8</v>
      </c>
      <c r="Y121" s="894">
        <f t="shared" si="93"/>
        <v>121.18</v>
      </c>
      <c r="Z121" s="894">
        <f t="shared" si="94"/>
        <v>123.6</v>
      </c>
    </row>
    <row r="122" spans="1:26" x14ac:dyDescent="0.25">
      <c r="A122" s="146" t="s">
        <v>73</v>
      </c>
      <c r="B122" s="890">
        <f t="shared" si="75"/>
        <v>211456.49271844659</v>
      </c>
      <c r="C122" s="891">
        <f t="shared" si="76"/>
        <v>171539.66250000001</v>
      </c>
      <c r="D122" s="881">
        <f t="shared" si="77"/>
        <v>224325.15000000002</v>
      </c>
      <c r="E122" s="881">
        <f t="shared" si="78"/>
        <v>228814.25</v>
      </c>
      <c r="F122" s="881">
        <f t="shared" si="79"/>
        <v>233396.09999999998</v>
      </c>
      <c r="G122" s="881">
        <f t="shared" si="80"/>
        <v>238052.15000000002</v>
      </c>
      <c r="H122" s="881">
        <f t="shared" si="81"/>
        <v>242819.5</v>
      </c>
      <c r="I122" s="881">
        <f t="shared" si="82"/>
        <v>247679.6</v>
      </c>
      <c r="J122" s="881">
        <f t="shared" si="83"/>
        <v>252632.44999999998</v>
      </c>
      <c r="K122" s="881">
        <f t="shared" si="70"/>
        <v>257678.05</v>
      </c>
      <c r="L122" s="881">
        <f t="shared" si="71"/>
        <v>262834.95</v>
      </c>
      <c r="M122" s="881">
        <f t="shared" si="72"/>
        <v>268084.60000000003</v>
      </c>
      <c r="O122" s="893">
        <f>P122/1.03</f>
        <v>113.99271844660194</v>
      </c>
      <c r="P122" s="895">
        <v>117.41250000000001</v>
      </c>
      <c r="Q122" s="894">
        <f t="shared" si="85"/>
        <v>120.93</v>
      </c>
      <c r="R122" s="894">
        <f t="shared" si="86"/>
        <v>123.35</v>
      </c>
      <c r="S122" s="894">
        <f t="shared" si="87"/>
        <v>125.82</v>
      </c>
      <c r="T122" s="894">
        <f t="shared" si="88"/>
        <v>128.33000000000001</v>
      </c>
      <c r="U122" s="894">
        <f t="shared" si="89"/>
        <v>130.9</v>
      </c>
      <c r="V122" s="894">
        <f t="shared" si="90"/>
        <v>133.52000000000001</v>
      </c>
      <c r="W122" s="894">
        <f t="shared" si="91"/>
        <v>136.19</v>
      </c>
      <c r="X122" s="894">
        <f t="shared" si="92"/>
        <v>138.91</v>
      </c>
      <c r="Y122" s="894">
        <f t="shared" si="93"/>
        <v>141.69</v>
      </c>
      <c r="Z122" s="894">
        <f t="shared" si="94"/>
        <v>144.52000000000001</v>
      </c>
    </row>
    <row r="124" spans="1:26" ht="25.5" x14ac:dyDescent="0.25">
      <c r="A124" s="887" t="s">
        <v>892</v>
      </c>
      <c r="B124" s="887" t="s">
        <v>195</v>
      </c>
      <c r="C124" s="887" t="s">
        <v>103</v>
      </c>
      <c r="D124" s="887" t="s">
        <v>104</v>
      </c>
      <c r="E124" s="887" t="s">
        <v>105</v>
      </c>
      <c r="F124" s="887" t="s">
        <v>106</v>
      </c>
      <c r="G124" s="887" t="s">
        <v>107</v>
      </c>
      <c r="H124" s="887" t="s">
        <v>108</v>
      </c>
      <c r="I124" s="887" t="s">
        <v>189</v>
      </c>
      <c r="J124" s="887" t="s">
        <v>190</v>
      </c>
      <c r="K124" s="887"/>
      <c r="L124" s="887"/>
      <c r="M124" s="887"/>
      <c r="N124" s="887"/>
      <c r="O124" s="888" t="s">
        <v>197</v>
      </c>
      <c r="P124" s="888" t="s">
        <v>114</v>
      </c>
      <c r="Q124" s="888" t="s">
        <v>115</v>
      </c>
      <c r="R124" s="888" t="s">
        <v>116</v>
      </c>
      <c r="S124" s="888" t="s">
        <v>117</v>
      </c>
      <c r="T124" s="888" t="s">
        <v>118</v>
      </c>
      <c r="U124" s="888" t="s">
        <v>119</v>
      </c>
      <c r="V124" s="888" t="s">
        <v>120</v>
      </c>
      <c r="W124" s="888" t="s">
        <v>188</v>
      </c>
      <c r="X124" s="888" t="s">
        <v>868</v>
      </c>
      <c r="Y124" s="888" t="s">
        <v>869</v>
      </c>
      <c r="Z124" s="888" t="s">
        <v>870</v>
      </c>
    </row>
    <row r="125" spans="1:26" s="892" customFormat="1" x14ac:dyDescent="0.25">
      <c r="A125" s="889" t="s">
        <v>18</v>
      </c>
      <c r="B125" s="890">
        <f>(O125*1855)</f>
        <v>56798.118932038837</v>
      </c>
      <c r="C125" s="891">
        <f>(P125*1827)</f>
        <v>57619.012500000004</v>
      </c>
      <c r="D125" s="881">
        <f>Q125*1855</f>
        <v>48211.45</v>
      </c>
      <c r="E125" s="881">
        <f t="shared" ref="E125:J125" si="95">R125*1855</f>
        <v>49176.05</v>
      </c>
      <c r="F125" s="881">
        <f t="shared" si="95"/>
        <v>50159.199999999997</v>
      </c>
      <c r="G125" s="881">
        <f t="shared" si="95"/>
        <v>51160.899999999994</v>
      </c>
      <c r="H125" s="881">
        <f t="shared" si="95"/>
        <v>52181.15</v>
      </c>
      <c r="I125" s="881">
        <f t="shared" si="95"/>
        <v>53219.950000000004</v>
      </c>
      <c r="J125" s="881">
        <f t="shared" si="95"/>
        <v>54295.85</v>
      </c>
      <c r="K125" s="881">
        <f t="shared" ref="K125:K180" si="96">X125*1855</f>
        <v>55371.75</v>
      </c>
      <c r="L125" s="881">
        <f t="shared" ref="L125:L180" si="97">Y125*1855</f>
        <v>56484.75</v>
      </c>
      <c r="M125" s="881">
        <f t="shared" ref="M125:M180" si="98">Z125*1855</f>
        <v>57616.299999999996</v>
      </c>
      <c r="N125" s="891"/>
      <c r="O125" s="893">
        <f>P125/1.03</f>
        <v>30.618932038834952</v>
      </c>
      <c r="P125" s="894">
        <v>31.537500000000001</v>
      </c>
      <c r="Q125" s="894">
        <f t="shared" ref="Q125:W125" si="99">ROUND(+D9/52.178571/35,2)</f>
        <v>25.99</v>
      </c>
      <c r="R125" s="894">
        <f t="shared" si="99"/>
        <v>26.51</v>
      </c>
      <c r="S125" s="894">
        <f t="shared" si="99"/>
        <v>27.04</v>
      </c>
      <c r="T125" s="894">
        <f t="shared" si="99"/>
        <v>27.58</v>
      </c>
      <c r="U125" s="894">
        <f t="shared" si="99"/>
        <v>28.13</v>
      </c>
      <c r="V125" s="894">
        <f t="shared" si="99"/>
        <v>28.69</v>
      </c>
      <c r="W125" s="894">
        <f t="shared" si="99"/>
        <v>29.27</v>
      </c>
      <c r="X125" s="894">
        <f t="shared" ref="X125:Z140" si="100">ROUND(+K9/52.178571/35,2)</f>
        <v>29.85</v>
      </c>
      <c r="Y125" s="894">
        <f t="shared" si="100"/>
        <v>30.45</v>
      </c>
      <c r="Z125" s="894">
        <f t="shared" si="100"/>
        <v>31.06</v>
      </c>
    </row>
    <row r="126" spans="1:26" x14ac:dyDescent="0.25">
      <c r="A126" s="879" t="s">
        <v>19</v>
      </c>
      <c r="B126" s="890">
        <f t="shared" ref="B126:B180" si="101">(O126*1855)</f>
        <v>58148.847087378628</v>
      </c>
      <c r="C126" s="891">
        <f t="shared" ref="C126:C180" si="102">(P126*1827)</f>
        <v>58989.26249999999</v>
      </c>
      <c r="D126" s="881">
        <f t="shared" ref="D126:D180" si="103">Q126*1855</f>
        <v>49343</v>
      </c>
      <c r="E126" s="881">
        <f t="shared" ref="E126:E180" si="104">R126*1855</f>
        <v>50344.700000000004</v>
      </c>
      <c r="F126" s="881">
        <f t="shared" ref="F126:F180" si="105">S126*1855</f>
        <v>51346.400000000001</v>
      </c>
      <c r="G126" s="881">
        <f t="shared" ref="G126:G180" si="106">T126*1855</f>
        <v>52366.65</v>
      </c>
      <c r="H126" s="881">
        <f t="shared" ref="H126:H180" si="107">U126*1855</f>
        <v>53424</v>
      </c>
      <c r="I126" s="881">
        <f t="shared" ref="I126:I180" si="108">V126*1855</f>
        <v>54481.35</v>
      </c>
      <c r="J126" s="881">
        <f t="shared" ref="J126:J180" si="109">W126*1855</f>
        <v>55575.8</v>
      </c>
      <c r="K126" s="881">
        <f t="shared" si="96"/>
        <v>56688.799999999996</v>
      </c>
      <c r="L126" s="881">
        <f t="shared" si="97"/>
        <v>57820.350000000006</v>
      </c>
      <c r="M126" s="881">
        <f t="shared" si="98"/>
        <v>58989</v>
      </c>
      <c r="O126" s="893">
        <f t="shared" ref="O126:O179" si="110">P126/1.03</f>
        <v>31.347087378640769</v>
      </c>
      <c r="P126" s="881">
        <v>32.287499999999994</v>
      </c>
      <c r="Q126" s="894">
        <f t="shared" ref="Q126:Q180" si="111">ROUND(+D10/52.178571/35,2)</f>
        <v>26.6</v>
      </c>
      <c r="R126" s="894">
        <f t="shared" ref="R126:R180" si="112">ROUND(+E10/52.178571/35,2)</f>
        <v>27.14</v>
      </c>
      <c r="S126" s="894">
        <f t="shared" ref="S126:S180" si="113">ROUND(+F10/52.178571/35,2)</f>
        <v>27.68</v>
      </c>
      <c r="T126" s="894">
        <f t="shared" ref="T126:T180" si="114">ROUND(+G10/52.178571/35,2)</f>
        <v>28.23</v>
      </c>
      <c r="U126" s="894">
        <f t="shared" ref="U126:U180" si="115">ROUND(+H10/52.178571/35,2)</f>
        <v>28.8</v>
      </c>
      <c r="V126" s="894">
        <f t="shared" ref="V126:V180" si="116">ROUND(+I10/52.178571/35,2)</f>
        <v>29.37</v>
      </c>
      <c r="W126" s="894">
        <f t="shared" ref="W126:W180" si="117">ROUND(+J10/52.178571/35,2)</f>
        <v>29.96</v>
      </c>
      <c r="X126" s="894">
        <f t="shared" si="100"/>
        <v>30.56</v>
      </c>
      <c r="Y126" s="894">
        <f t="shared" si="100"/>
        <v>31.17</v>
      </c>
      <c r="Z126" s="894">
        <f t="shared" si="100"/>
        <v>31.8</v>
      </c>
    </row>
    <row r="127" spans="1:26" x14ac:dyDescent="0.25">
      <c r="A127" s="879" t="s">
        <v>20</v>
      </c>
      <c r="B127" s="890">
        <f t="shared" si="101"/>
        <v>59499.575242718449</v>
      </c>
      <c r="C127" s="891">
        <f t="shared" si="102"/>
        <v>60359.512500000004</v>
      </c>
      <c r="D127" s="881">
        <f t="shared" si="103"/>
        <v>50493.1</v>
      </c>
      <c r="E127" s="881">
        <f t="shared" si="104"/>
        <v>51513.35</v>
      </c>
      <c r="F127" s="881">
        <f t="shared" si="105"/>
        <v>52533.599999999999</v>
      </c>
      <c r="G127" s="881">
        <f t="shared" si="106"/>
        <v>53590.950000000004</v>
      </c>
      <c r="H127" s="881">
        <f t="shared" si="107"/>
        <v>54666.85</v>
      </c>
      <c r="I127" s="881">
        <f t="shared" si="108"/>
        <v>55761.299999999996</v>
      </c>
      <c r="J127" s="881">
        <f t="shared" si="109"/>
        <v>56874.3</v>
      </c>
      <c r="K127" s="881">
        <f t="shared" si="96"/>
        <v>58005.85</v>
      </c>
      <c r="L127" s="881">
        <f t="shared" si="97"/>
        <v>59174.5</v>
      </c>
      <c r="M127" s="881">
        <f t="shared" si="98"/>
        <v>60361.7</v>
      </c>
      <c r="O127" s="893">
        <f t="shared" si="110"/>
        <v>32.075242718446603</v>
      </c>
      <c r="P127" s="881">
        <v>33.037500000000001</v>
      </c>
      <c r="Q127" s="894">
        <f t="shared" si="111"/>
        <v>27.22</v>
      </c>
      <c r="R127" s="894">
        <f t="shared" si="112"/>
        <v>27.77</v>
      </c>
      <c r="S127" s="894">
        <f t="shared" si="113"/>
        <v>28.32</v>
      </c>
      <c r="T127" s="894">
        <f t="shared" si="114"/>
        <v>28.89</v>
      </c>
      <c r="U127" s="894">
        <f t="shared" si="115"/>
        <v>29.47</v>
      </c>
      <c r="V127" s="894">
        <f t="shared" si="116"/>
        <v>30.06</v>
      </c>
      <c r="W127" s="894">
        <f t="shared" si="117"/>
        <v>30.66</v>
      </c>
      <c r="X127" s="894">
        <f t="shared" si="100"/>
        <v>31.27</v>
      </c>
      <c r="Y127" s="894">
        <f t="shared" si="100"/>
        <v>31.9</v>
      </c>
      <c r="Z127" s="894">
        <f t="shared" si="100"/>
        <v>32.54</v>
      </c>
    </row>
    <row r="128" spans="1:26" x14ac:dyDescent="0.25">
      <c r="A128" s="879" t="s">
        <v>21</v>
      </c>
      <c r="B128" s="890">
        <f t="shared" si="101"/>
        <v>61120.449029126205</v>
      </c>
      <c r="C128" s="891">
        <f t="shared" si="102"/>
        <v>62003.8125</v>
      </c>
      <c r="D128" s="881">
        <f t="shared" si="103"/>
        <v>51865.8</v>
      </c>
      <c r="E128" s="881">
        <f t="shared" si="104"/>
        <v>52904.6</v>
      </c>
      <c r="F128" s="881">
        <f t="shared" si="105"/>
        <v>53961.95</v>
      </c>
      <c r="G128" s="881">
        <f t="shared" si="106"/>
        <v>55037.850000000006</v>
      </c>
      <c r="H128" s="881">
        <f t="shared" si="107"/>
        <v>56150.85</v>
      </c>
      <c r="I128" s="881">
        <f t="shared" si="108"/>
        <v>57263.85</v>
      </c>
      <c r="J128" s="881">
        <f t="shared" si="109"/>
        <v>58413.95</v>
      </c>
      <c r="K128" s="881">
        <f t="shared" si="96"/>
        <v>59582.6</v>
      </c>
      <c r="L128" s="881">
        <f t="shared" si="97"/>
        <v>60769.799999999996</v>
      </c>
      <c r="M128" s="881">
        <f t="shared" si="98"/>
        <v>61994.100000000006</v>
      </c>
      <c r="O128" s="893">
        <f t="shared" si="110"/>
        <v>32.949029126213588</v>
      </c>
      <c r="P128" s="881">
        <v>33.9375</v>
      </c>
      <c r="Q128" s="894">
        <f t="shared" si="111"/>
        <v>27.96</v>
      </c>
      <c r="R128" s="894">
        <f t="shared" si="112"/>
        <v>28.52</v>
      </c>
      <c r="S128" s="894">
        <f t="shared" si="113"/>
        <v>29.09</v>
      </c>
      <c r="T128" s="894">
        <f t="shared" si="114"/>
        <v>29.67</v>
      </c>
      <c r="U128" s="894">
        <f t="shared" si="115"/>
        <v>30.27</v>
      </c>
      <c r="V128" s="894">
        <f t="shared" si="116"/>
        <v>30.87</v>
      </c>
      <c r="W128" s="894">
        <f t="shared" si="117"/>
        <v>31.49</v>
      </c>
      <c r="X128" s="894">
        <f t="shared" si="100"/>
        <v>32.119999999999997</v>
      </c>
      <c r="Y128" s="894">
        <f t="shared" si="100"/>
        <v>32.76</v>
      </c>
      <c r="Z128" s="894">
        <f t="shared" si="100"/>
        <v>33.42</v>
      </c>
    </row>
    <row r="129" spans="1:26" x14ac:dyDescent="0.25">
      <c r="A129" s="879" t="s">
        <v>22</v>
      </c>
      <c r="B129" s="890">
        <f t="shared" si="101"/>
        <v>62471.177184466025</v>
      </c>
      <c r="C129" s="891">
        <f t="shared" si="102"/>
        <v>63374.0625</v>
      </c>
      <c r="D129" s="881">
        <f t="shared" si="103"/>
        <v>53015.899999999994</v>
      </c>
      <c r="E129" s="881">
        <f t="shared" si="104"/>
        <v>54073.25</v>
      </c>
      <c r="F129" s="881">
        <f t="shared" si="105"/>
        <v>55167.7</v>
      </c>
      <c r="G129" s="881">
        <f t="shared" si="106"/>
        <v>56262.149999999994</v>
      </c>
      <c r="H129" s="881">
        <f t="shared" si="107"/>
        <v>57393.700000000004</v>
      </c>
      <c r="I129" s="881">
        <f t="shared" si="108"/>
        <v>58543.799999999996</v>
      </c>
      <c r="J129" s="881">
        <f t="shared" si="109"/>
        <v>59712.45</v>
      </c>
      <c r="K129" s="881">
        <f t="shared" si="96"/>
        <v>60899.649999999994</v>
      </c>
      <c r="L129" s="881">
        <f t="shared" si="97"/>
        <v>62123.950000000004</v>
      </c>
      <c r="M129" s="881">
        <f t="shared" si="98"/>
        <v>63366.799999999996</v>
      </c>
      <c r="O129" s="893">
        <f t="shared" si="110"/>
        <v>33.677184466019419</v>
      </c>
      <c r="P129" s="881">
        <v>34.6875</v>
      </c>
      <c r="Q129" s="894">
        <f t="shared" si="111"/>
        <v>28.58</v>
      </c>
      <c r="R129" s="894">
        <f t="shared" si="112"/>
        <v>29.15</v>
      </c>
      <c r="S129" s="894">
        <f t="shared" si="113"/>
        <v>29.74</v>
      </c>
      <c r="T129" s="894">
        <f t="shared" si="114"/>
        <v>30.33</v>
      </c>
      <c r="U129" s="894">
        <f t="shared" si="115"/>
        <v>30.94</v>
      </c>
      <c r="V129" s="894">
        <f t="shared" si="116"/>
        <v>31.56</v>
      </c>
      <c r="W129" s="894">
        <f t="shared" si="117"/>
        <v>32.19</v>
      </c>
      <c r="X129" s="894">
        <f t="shared" si="100"/>
        <v>32.83</v>
      </c>
      <c r="Y129" s="894">
        <f t="shared" si="100"/>
        <v>33.49</v>
      </c>
      <c r="Z129" s="894">
        <f t="shared" si="100"/>
        <v>34.159999999999997</v>
      </c>
    </row>
    <row r="130" spans="1:26" x14ac:dyDescent="0.25">
      <c r="A130" s="879" t="s">
        <v>23</v>
      </c>
      <c r="B130" s="890">
        <f t="shared" si="101"/>
        <v>64092.050970873781</v>
      </c>
      <c r="C130" s="891">
        <f t="shared" si="102"/>
        <v>65018.362499999996</v>
      </c>
      <c r="D130" s="881">
        <f t="shared" si="103"/>
        <v>54388.6</v>
      </c>
      <c r="E130" s="881">
        <f t="shared" si="104"/>
        <v>55483.05</v>
      </c>
      <c r="F130" s="881">
        <f t="shared" si="105"/>
        <v>56577.5</v>
      </c>
      <c r="G130" s="881">
        <f t="shared" si="106"/>
        <v>57709.049999999996</v>
      </c>
      <c r="H130" s="881">
        <f t="shared" si="107"/>
        <v>58877.7</v>
      </c>
      <c r="I130" s="881">
        <f t="shared" si="108"/>
        <v>60046.35</v>
      </c>
      <c r="J130" s="881">
        <f t="shared" si="109"/>
        <v>61252.100000000006</v>
      </c>
      <c r="K130" s="881">
        <f t="shared" si="96"/>
        <v>62476.4</v>
      </c>
      <c r="L130" s="881">
        <f t="shared" si="97"/>
        <v>63719.25</v>
      </c>
      <c r="M130" s="881">
        <f t="shared" si="98"/>
        <v>64999.199999999997</v>
      </c>
      <c r="O130" s="893">
        <f t="shared" si="110"/>
        <v>34.550970873786405</v>
      </c>
      <c r="P130" s="881">
        <v>35.587499999999999</v>
      </c>
      <c r="Q130" s="894">
        <f t="shared" si="111"/>
        <v>29.32</v>
      </c>
      <c r="R130" s="894">
        <f t="shared" si="112"/>
        <v>29.91</v>
      </c>
      <c r="S130" s="894">
        <f t="shared" si="113"/>
        <v>30.5</v>
      </c>
      <c r="T130" s="894">
        <f t="shared" si="114"/>
        <v>31.11</v>
      </c>
      <c r="U130" s="894">
        <f t="shared" si="115"/>
        <v>31.74</v>
      </c>
      <c r="V130" s="894">
        <f t="shared" si="116"/>
        <v>32.369999999999997</v>
      </c>
      <c r="W130" s="894">
        <f t="shared" si="117"/>
        <v>33.020000000000003</v>
      </c>
      <c r="X130" s="894">
        <f t="shared" si="100"/>
        <v>33.68</v>
      </c>
      <c r="Y130" s="894">
        <f t="shared" si="100"/>
        <v>34.35</v>
      </c>
      <c r="Z130" s="894">
        <f t="shared" si="100"/>
        <v>35.04</v>
      </c>
    </row>
    <row r="131" spans="1:26" x14ac:dyDescent="0.25">
      <c r="A131" s="879" t="s">
        <v>24</v>
      </c>
      <c r="B131" s="890">
        <f t="shared" si="101"/>
        <v>65690.412621359224</v>
      </c>
      <c r="C131" s="891">
        <f t="shared" si="102"/>
        <v>66639.824999999997</v>
      </c>
      <c r="D131" s="881">
        <f t="shared" si="103"/>
        <v>55761.299999999996</v>
      </c>
      <c r="E131" s="881">
        <f t="shared" si="104"/>
        <v>56874.3</v>
      </c>
      <c r="F131" s="881">
        <f t="shared" si="105"/>
        <v>58005.85</v>
      </c>
      <c r="G131" s="881">
        <f t="shared" si="106"/>
        <v>59174.5</v>
      </c>
      <c r="H131" s="881">
        <f t="shared" si="107"/>
        <v>60361.7</v>
      </c>
      <c r="I131" s="881">
        <f t="shared" si="108"/>
        <v>61567.45</v>
      </c>
      <c r="J131" s="881">
        <f t="shared" si="109"/>
        <v>62791.75</v>
      </c>
      <c r="K131" s="881">
        <f t="shared" si="96"/>
        <v>64053.15</v>
      </c>
      <c r="L131" s="881">
        <f t="shared" si="97"/>
        <v>65333.1</v>
      </c>
      <c r="M131" s="881">
        <f t="shared" si="98"/>
        <v>66631.600000000006</v>
      </c>
      <c r="O131" s="893">
        <f t="shared" si="110"/>
        <v>35.412621359223301</v>
      </c>
      <c r="P131" s="881">
        <v>36.475000000000001</v>
      </c>
      <c r="Q131" s="894">
        <f t="shared" si="111"/>
        <v>30.06</v>
      </c>
      <c r="R131" s="894">
        <f t="shared" si="112"/>
        <v>30.66</v>
      </c>
      <c r="S131" s="894">
        <f t="shared" si="113"/>
        <v>31.27</v>
      </c>
      <c r="T131" s="894">
        <f t="shared" si="114"/>
        <v>31.9</v>
      </c>
      <c r="U131" s="894">
        <f t="shared" si="115"/>
        <v>32.54</v>
      </c>
      <c r="V131" s="894">
        <f t="shared" si="116"/>
        <v>33.19</v>
      </c>
      <c r="W131" s="894">
        <f t="shared" si="117"/>
        <v>33.85</v>
      </c>
      <c r="X131" s="894">
        <f t="shared" si="100"/>
        <v>34.53</v>
      </c>
      <c r="Y131" s="894">
        <f t="shared" si="100"/>
        <v>35.22</v>
      </c>
      <c r="Z131" s="894">
        <f t="shared" si="100"/>
        <v>35.92</v>
      </c>
    </row>
    <row r="132" spans="1:26" x14ac:dyDescent="0.25">
      <c r="A132" s="879" t="s">
        <v>25</v>
      </c>
      <c r="B132" s="890">
        <f t="shared" si="101"/>
        <v>67311.28640776698</v>
      </c>
      <c r="C132" s="891">
        <f t="shared" si="102"/>
        <v>68284.125</v>
      </c>
      <c r="D132" s="881">
        <f t="shared" si="103"/>
        <v>57134</v>
      </c>
      <c r="E132" s="881">
        <f t="shared" si="104"/>
        <v>58284.100000000006</v>
      </c>
      <c r="F132" s="881">
        <f t="shared" si="105"/>
        <v>59452.749999999993</v>
      </c>
      <c r="G132" s="881">
        <f t="shared" si="106"/>
        <v>60639.95</v>
      </c>
      <c r="H132" s="881">
        <f t="shared" si="107"/>
        <v>61845.700000000004</v>
      </c>
      <c r="I132" s="881">
        <f t="shared" si="108"/>
        <v>63088.549999999996</v>
      </c>
      <c r="J132" s="881">
        <f t="shared" si="109"/>
        <v>64349.95</v>
      </c>
      <c r="K132" s="881">
        <f t="shared" si="96"/>
        <v>65629.900000000009</v>
      </c>
      <c r="L132" s="881">
        <f t="shared" si="97"/>
        <v>66946.950000000012</v>
      </c>
      <c r="M132" s="881">
        <f t="shared" si="98"/>
        <v>68282.55</v>
      </c>
      <c r="O132" s="893">
        <f t="shared" si="110"/>
        <v>36.286407766990287</v>
      </c>
      <c r="P132" s="881">
        <v>37.375</v>
      </c>
      <c r="Q132" s="894">
        <f t="shared" si="111"/>
        <v>30.8</v>
      </c>
      <c r="R132" s="894">
        <f t="shared" si="112"/>
        <v>31.42</v>
      </c>
      <c r="S132" s="894">
        <f t="shared" si="113"/>
        <v>32.049999999999997</v>
      </c>
      <c r="T132" s="894">
        <f t="shared" si="114"/>
        <v>32.69</v>
      </c>
      <c r="U132" s="894">
        <f t="shared" si="115"/>
        <v>33.340000000000003</v>
      </c>
      <c r="V132" s="894">
        <f t="shared" si="116"/>
        <v>34.01</v>
      </c>
      <c r="W132" s="894">
        <f t="shared" si="117"/>
        <v>34.69</v>
      </c>
      <c r="X132" s="894">
        <f t="shared" si="100"/>
        <v>35.380000000000003</v>
      </c>
      <c r="Y132" s="894">
        <f t="shared" si="100"/>
        <v>36.090000000000003</v>
      </c>
      <c r="Z132" s="894">
        <f t="shared" si="100"/>
        <v>36.81</v>
      </c>
    </row>
    <row r="133" spans="1:26" x14ac:dyDescent="0.25">
      <c r="A133" s="879" t="s">
        <v>26</v>
      </c>
      <c r="B133" s="890">
        <f t="shared" si="101"/>
        <v>68932.16019417475</v>
      </c>
      <c r="C133" s="891">
        <f t="shared" si="102"/>
        <v>69928.425000000003</v>
      </c>
      <c r="D133" s="881">
        <f t="shared" si="103"/>
        <v>58506.7</v>
      </c>
      <c r="E133" s="881">
        <f t="shared" si="104"/>
        <v>59675.350000000006</v>
      </c>
      <c r="F133" s="881">
        <f t="shared" si="105"/>
        <v>60862.55</v>
      </c>
      <c r="G133" s="881">
        <f t="shared" si="106"/>
        <v>62086.85</v>
      </c>
      <c r="H133" s="881">
        <f t="shared" si="107"/>
        <v>63329.700000000004</v>
      </c>
      <c r="I133" s="881">
        <f t="shared" si="108"/>
        <v>64591.1</v>
      </c>
      <c r="J133" s="881">
        <f t="shared" si="109"/>
        <v>65889.600000000006</v>
      </c>
      <c r="K133" s="881">
        <f t="shared" si="96"/>
        <v>67206.649999999994</v>
      </c>
      <c r="L133" s="881">
        <f t="shared" si="97"/>
        <v>68542.25</v>
      </c>
      <c r="M133" s="881">
        <f t="shared" si="98"/>
        <v>69914.95</v>
      </c>
      <c r="O133" s="893">
        <f t="shared" si="110"/>
        <v>37.160194174757279</v>
      </c>
      <c r="P133" s="881">
        <v>38.274999999999999</v>
      </c>
      <c r="Q133" s="894">
        <f t="shared" si="111"/>
        <v>31.54</v>
      </c>
      <c r="R133" s="894">
        <f t="shared" si="112"/>
        <v>32.17</v>
      </c>
      <c r="S133" s="894">
        <f t="shared" si="113"/>
        <v>32.81</v>
      </c>
      <c r="T133" s="894">
        <f t="shared" si="114"/>
        <v>33.47</v>
      </c>
      <c r="U133" s="894">
        <f t="shared" si="115"/>
        <v>34.14</v>
      </c>
      <c r="V133" s="894">
        <f t="shared" si="116"/>
        <v>34.82</v>
      </c>
      <c r="W133" s="894">
        <f t="shared" si="117"/>
        <v>35.520000000000003</v>
      </c>
      <c r="X133" s="894">
        <f t="shared" si="100"/>
        <v>36.229999999999997</v>
      </c>
      <c r="Y133" s="894">
        <f t="shared" si="100"/>
        <v>36.950000000000003</v>
      </c>
      <c r="Z133" s="894">
        <f t="shared" si="100"/>
        <v>37.69</v>
      </c>
    </row>
    <row r="134" spans="1:26" x14ac:dyDescent="0.25">
      <c r="A134" s="879" t="s">
        <v>27</v>
      </c>
      <c r="B134" s="890">
        <f t="shared" si="101"/>
        <v>70575.546116504847</v>
      </c>
      <c r="C134" s="891">
        <f t="shared" si="102"/>
        <v>71595.5625</v>
      </c>
      <c r="D134" s="881">
        <f t="shared" si="103"/>
        <v>59897.95</v>
      </c>
      <c r="E134" s="881">
        <f t="shared" si="104"/>
        <v>61085.15</v>
      </c>
      <c r="F134" s="881">
        <f t="shared" si="105"/>
        <v>62309.450000000004</v>
      </c>
      <c r="G134" s="881">
        <f t="shared" si="106"/>
        <v>63552.299999999996</v>
      </c>
      <c r="H134" s="881">
        <f t="shared" si="107"/>
        <v>64832.250000000007</v>
      </c>
      <c r="I134" s="881">
        <f t="shared" si="108"/>
        <v>66130.75</v>
      </c>
      <c r="J134" s="881">
        <f t="shared" si="109"/>
        <v>67447.8</v>
      </c>
      <c r="K134" s="881">
        <f t="shared" si="96"/>
        <v>68801.950000000012</v>
      </c>
      <c r="L134" s="881">
        <f t="shared" si="97"/>
        <v>70174.649999999994</v>
      </c>
      <c r="M134" s="881">
        <f t="shared" si="98"/>
        <v>71584.450000000012</v>
      </c>
      <c r="O134" s="893">
        <f t="shared" si="110"/>
        <v>38.046116504854368</v>
      </c>
      <c r="P134" s="881">
        <v>39.1875</v>
      </c>
      <c r="Q134" s="894">
        <f t="shared" si="111"/>
        <v>32.29</v>
      </c>
      <c r="R134" s="894">
        <f t="shared" si="112"/>
        <v>32.93</v>
      </c>
      <c r="S134" s="894">
        <f t="shared" si="113"/>
        <v>33.590000000000003</v>
      </c>
      <c r="T134" s="894">
        <f t="shared" si="114"/>
        <v>34.26</v>
      </c>
      <c r="U134" s="894">
        <f t="shared" si="115"/>
        <v>34.950000000000003</v>
      </c>
      <c r="V134" s="894">
        <f t="shared" si="116"/>
        <v>35.65</v>
      </c>
      <c r="W134" s="894">
        <f t="shared" si="117"/>
        <v>36.36</v>
      </c>
      <c r="X134" s="894">
        <f t="shared" si="100"/>
        <v>37.090000000000003</v>
      </c>
      <c r="Y134" s="894">
        <f t="shared" si="100"/>
        <v>37.83</v>
      </c>
      <c r="Z134" s="894">
        <f t="shared" si="100"/>
        <v>38.590000000000003</v>
      </c>
    </row>
    <row r="135" spans="1:26" x14ac:dyDescent="0.25">
      <c r="A135" s="884" t="s">
        <v>28</v>
      </c>
      <c r="B135" s="890">
        <f t="shared" si="101"/>
        <v>72759.223300970873</v>
      </c>
      <c r="C135" s="891">
        <f t="shared" si="102"/>
        <v>73810.8</v>
      </c>
      <c r="D135" s="881">
        <f t="shared" si="103"/>
        <v>61752.95</v>
      </c>
      <c r="E135" s="881">
        <f t="shared" si="104"/>
        <v>62995.8</v>
      </c>
      <c r="F135" s="881">
        <f t="shared" si="105"/>
        <v>64257.200000000004</v>
      </c>
      <c r="G135" s="881">
        <f t="shared" si="106"/>
        <v>65537.149999999994</v>
      </c>
      <c r="H135" s="881">
        <f t="shared" si="107"/>
        <v>66854.2</v>
      </c>
      <c r="I135" s="881">
        <f t="shared" si="108"/>
        <v>68189.8</v>
      </c>
      <c r="J135" s="881">
        <f t="shared" si="109"/>
        <v>69543.95</v>
      </c>
      <c r="K135" s="881">
        <f t="shared" si="96"/>
        <v>70935.199999999997</v>
      </c>
      <c r="L135" s="881">
        <f t="shared" si="97"/>
        <v>72363.55</v>
      </c>
      <c r="M135" s="881">
        <f t="shared" si="98"/>
        <v>73810.45</v>
      </c>
      <c r="O135" s="893">
        <f t="shared" si="110"/>
        <v>39.223300970873787</v>
      </c>
      <c r="P135" s="881">
        <v>40.4</v>
      </c>
      <c r="Q135" s="894">
        <f t="shared" si="111"/>
        <v>33.29</v>
      </c>
      <c r="R135" s="894">
        <f t="shared" si="112"/>
        <v>33.96</v>
      </c>
      <c r="S135" s="894">
        <f t="shared" si="113"/>
        <v>34.64</v>
      </c>
      <c r="T135" s="894">
        <f t="shared" si="114"/>
        <v>35.33</v>
      </c>
      <c r="U135" s="894">
        <f t="shared" si="115"/>
        <v>36.04</v>
      </c>
      <c r="V135" s="894">
        <f t="shared" si="116"/>
        <v>36.76</v>
      </c>
      <c r="W135" s="894">
        <f t="shared" si="117"/>
        <v>37.49</v>
      </c>
      <c r="X135" s="894">
        <f t="shared" si="100"/>
        <v>38.24</v>
      </c>
      <c r="Y135" s="894">
        <f t="shared" si="100"/>
        <v>39.01</v>
      </c>
      <c r="Z135" s="894">
        <f t="shared" si="100"/>
        <v>39.79</v>
      </c>
    </row>
    <row r="136" spans="1:26" x14ac:dyDescent="0.25">
      <c r="A136" s="884" t="s">
        <v>29</v>
      </c>
      <c r="B136" s="890">
        <f t="shared" si="101"/>
        <v>74672.754854368948</v>
      </c>
      <c r="C136" s="891">
        <f t="shared" si="102"/>
        <v>75751.987500000017</v>
      </c>
      <c r="D136" s="881">
        <f t="shared" si="103"/>
        <v>63385.350000000006</v>
      </c>
      <c r="E136" s="881">
        <f t="shared" si="104"/>
        <v>64646.75</v>
      </c>
      <c r="F136" s="881">
        <f t="shared" si="105"/>
        <v>65945.25</v>
      </c>
      <c r="G136" s="881">
        <f t="shared" si="106"/>
        <v>67262.3</v>
      </c>
      <c r="H136" s="881">
        <f t="shared" si="107"/>
        <v>68597.899999999994</v>
      </c>
      <c r="I136" s="881">
        <f t="shared" si="108"/>
        <v>69970.599999999991</v>
      </c>
      <c r="J136" s="881">
        <f t="shared" si="109"/>
        <v>71380.399999999994</v>
      </c>
      <c r="K136" s="881">
        <f t="shared" si="96"/>
        <v>72808.75</v>
      </c>
      <c r="L136" s="881">
        <f t="shared" si="97"/>
        <v>74255.650000000009</v>
      </c>
      <c r="M136" s="881">
        <f t="shared" si="98"/>
        <v>75739.649999999994</v>
      </c>
      <c r="O136" s="893">
        <f t="shared" si="110"/>
        <v>40.254854368932044</v>
      </c>
      <c r="P136" s="881">
        <v>41.462500000000006</v>
      </c>
      <c r="Q136" s="894">
        <f t="shared" si="111"/>
        <v>34.17</v>
      </c>
      <c r="R136" s="894">
        <f t="shared" si="112"/>
        <v>34.85</v>
      </c>
      <c r="S136" s="894">
        <f t="shared" si="113"/>
        <v>35.549999999999997</v>
      </c>
      <c r="T136" s="894">
        <f t="shared" si="114"/>
        <v>36.26</v>
      </c>
      <c r="U136" s="894">
        <f t="shared" si="115"/>
        <v>36.979999999999997</v>
      </c>
      <c r="V136" s="894">
        <f t="shared" si="116"/>
        <v>37.72</v>
      </c>
      <c r="W136" s="894">
        <f t="shared" si="117"/>
        <v>38.479999999999997</v>
      </c>
      <c r="X136" s="894">
        <f t="shared" si="100"/>
        <v>39.25</v>
      </c>
      <c r="Y136" s="894">
        <f t="shared" si="100"/>
        <v>40.03</v>
      </c>
      <c r="Z136" s="894">
        <f t="shared" si="100"/>
        <v>40.83</v>
      </c>
    </row>
    <row r="137" spans="1:26" x14ac:dyDescent="0.25">
      <c r="A137" s="884" t="s">
        <v>30</v>
      </c>
      <c r="B137" s="890">
        <f t="shared" si="101"/>
        <v>76608.798543689321</v>
      </c>
      <c r="C137" s="891">
        <f t="shared" si="102"/>
        <v>77716.012499999997</v>
      </c>
      <c r="D137" s="881">
        <f t="shared" si="103"/>
        <v>65017.749999999993</v>
      </c>
      <c r="E137" s="881">
        <f t="shared" si="104"/>
        <v>66316.25</v>
      </c>
      <c r="F137" s="881">
        <f t="shared" si="105"/>
        <v>67633.3</v>
      </c>
      <c r="G137" s="881">
        <f t="shared" si="106"/>
        <v>68987.45</v>
      </c>
      <c r="H137" s="881">
        <f t="shared" si="107"/>
        <v>70378.7</v>
      </c>
      <c r="I137" s="881">
        <f t="shared" si="108"/>
        <v>71788.5</v>
      </c>
      <c r="J137" s="881">
        <f t="shared" si="109"/>
        <v>73216.849999999991</v>
      </c>
      <c r="K137" s="881">
        <f t="shared" si="96"/>
        <v>74682.3</v>
      </c>
      <c r="L137" s="881">
        <f t="shared" si="97"/>
        <v>76166.3</v>
      </c>
      <c r="M137" s="881">
        <f t="shared" si="98"/>
        <v>77705.95</v>
      </c>
      <c r="O137" s="893">
        <f t="shared" si="110"/>
        <v>41.29854368932039</v>
      </c>
      <c r="P137" s="881">
        <v>42.537500000000001</v>
      </c>
      <c r="Q137" s="894">
        <f t="shared" si="111"/>
        <v>35.049999999999997</v>
      </c>
      <c r="R137" s="894">
        <f t="shared" si="112"/>
        <v>35.75</v>
      </c>
      <c r="S137" s="894">
        <f t="shared" si="113"/>
        <v>36.46</v>
      </c>
      <c r="T137" s="894">
        <f t="shared" si="114"/>
        <v>37.19</v>
      </c>
      <c r="U137" s="894">
        <f t="shared" si="115"/>
        <v>37.94</v>
      </c>
      <c r="V137" s="894">
        <f t="shared" si="116"/>
        <v>38.700000000000003</v>
      </c>
      <c r="W137" s="894">
        <f t="shared" si="117"/>
        <v>39.47</v>
      </c>
      <c r="X137" s="894">
        <f t="shared" si="100"/>
        <v>40.26</v>
      </c>
      <c r="Y137" s="894">
        <f t="shared" si="100"/>
        <v>41.06</v>
      </c>
      <c r="Z137" s="894">
        <f t="shared" si="100"/>
        <v>41.89</v>
      </c>
    </row>
    <row r="138" spans="1:26" x14ac:dyDescent="0.25">
      <c r="A138" s="884" t="s">
        <v>31</v>
      </c>
      <c r="B138" s="890">
        <f t="shared" si="101"/>
        <v>78814.987864077659</v>
      </c>
      <c r="C138" s="891">
        <f t="shared" si="102"/>
        <v>79954.087499999994</v>
      </c>
      <c r="D138" s="881">
        <f t="shared" si="103"/>
        <v>66891.3</v>
      </c>
      <c r="E138" s="881">
        <f t="shared" si="104"/>
        <v>68226.900000000009</v>
      </c>
      <c r="F138" s="881">
        <f t="shared" si="105"/>
        <v>69581.05</v>
      </c>
      <c r="G138" s="881">
        <f t="shared" si="106"/>
        <v>70972.3</v>
      </c>
      <c r="H138" s="881">
        <f t="shared" si="107"/>
        <v>72400.650000000009</v>
      </c>
      <c r="I138" s="881">
        <f t="shared" si="108"/>
        <v>73847.55</v>
      </c>
      <c r="J138" s="881">
        <f t="shared" si="109"/>
        <v>75313</v>
      </c>
      <c r="K138" s="881">
        <f t="shared" si="96"/>
        <v>76834.100000000006</v>
      </c>
      <c r="L138" s="881">
        <f t="shared" si="97"/>
        <v>78355.199999999997</v>
      </c>
      <c r="M138" s="881">
        <f t="shared" si="98"/>
        <v>79931.950000000012</v>
      </c>
      <c r="O138" s="893">
        <f t="shared" si="110"/>
        <v>42.487864077669897</v>
      </c>
      <c r="P138" s="881">
        <v>43.762499999999996</v>
      </c>
      <c r="Q138" s="894">
        <f t="shared" si="111"/>
        <v>36.06</v>
      </c>
      <c r="R138" s="894">
        <f t="shared" si="112"/>
        <v>36.78</v>
      </c>
      <c r="S138" s="894">
        <f t="shared" si="113"/>
        <v>37.51</v>
      </c>
      <c r="T138" s="894">
        <f t="shared" si="114"/>
        <v>38.26</v>
      </c>
      <c r="U138" s="894">
        <f t="shared" si="115"/>
        <v>39.03</v>
      </c>
      <c r="V138" s="894">
        <f t="shared" si="116"/>
        <v>39.81</v>
      </c>
      <c r="W138" s="894">
        <f t="shared" si="117"/>
        <v>40.6</v>
      </c>
      <c r="X138" s="894">
        <f t="shared" si="100"/>
        <v>41.42</v>
      </c>
      <c r="Y138" s="894">
        <f t="shared" si="100"/>
        <v>42.24</v>
      </c>
      <c r="Z138" s="894">
        <f t="shared" si="100"/>
        <v>43.09</v>
      </c>
    </row>
    <row r="139" spans="1:26" x14ac:dyDescent="0.25">
      <c r="A139" s="879" t="s">
        <v>32</v>
      </c>
      <c r="B139" s="890">
        <f t="shared" si="101"/>
        <v>81043.689320388352</v>
      </c>
      <c r="C139" s="891">
        <f t="shared" si="102"/>
        <v>82215</v>
      </c>
      <c r="D139" s="881">
        <f t="shared" si="103"/>
        <v>68783.399999999994</v>
      </c>
      <c r="E139" s="881">
        <f t="shared" si="104"/>
        <v>70174.649999999994</v>
      </c>
      <c r="F139" s="881">
        <f t="shared" si="105"/>
        <v>71565.899999999994</v>
      </c>
      <c r="G139" s="881">
        <f t="shared" si="106"/>
        <v>72994.25</v>
      </c>
      <c r="H139" s="881">
        <f t="shared" si="107"/>
        <v>74459.7</v>
      </c>
      <c r="I139" s="881">
        <f t="shared" si="108"/>
        <v>75943.7</v>
      </c>
      <c r="J139" s="881">
        <f t="shared" si="109"/>
        <v>77464.800000000003</v>
      </c>
      <c r="K139" s="881">
        <f t="shared" si="96"/>
        <v>79023</v>
      </c>
      <c r="L139" s="881">
        <f t="shared" si="97"/>
        <v>80599.75</v>
      </c>
      <c r="M139" s="881">
        <f t="shared" si="98"/>
        <v>82213.600000000006</v>
      </c>
      <c r="O139" s="893">
        <f t="shared" si="110"/>
        <v>43.689320388349515</v>
      </c>
      <c r="P139" s="881">
        <v>45</v>
      </c>
      <c r="Q139" s="894">
        <f t="shared" si="111"/>
        <v>37.08</v>
      </c>
      <c r="R139" s="894">
        <f t="shared" si="112"/>
        <v>37.83</v>
      </c>
      <c r="S139" s="894">
        <f t="shared" si="113"/>
        <v>38.58</v>
      </c>
      <c r="T139" s="894">
        <f t="shared" si="114"/>
        <v>39.35</v>
      </c>
      <c r="U139" s="894">
        <f t="shared" si="115"/>
        <v>40.14</v>
      </c>
      <c r="V139" s="894">
        <f t="shared" si="116"/>
        <v>40.94</v>
      </c>
      <c r="W139" s="894">
        <f t="shared" si="117"/>
        <v>41.76</v>
      </c>
      <c r="X139" s="894">
        <f t="shared" si="100"/>
        <v>42.6</v>
      </c>
      <c r="Y139" s="894">
        <f t="shared" si="100"/>
        <v>43.45</v>
      </c>
      <c r="Z139" s="894">
        <f t="shared" si="100"/>
        <v>44.32</v>
      </c>
    </row>
    <row r="140" spans="1:26" x14ac:dyDescent="0.25">
      <c r="A140" s="879" t="s">
        <v>33</v>
      </c>
      <c r="B140" s="890">
        <f t="shared" si="101"/>
        <v>83317.415048543684</v>
      </c>
      <c r="C140" s="891">
        <f t="shared" si="102"/>
        <v>84521.587499999994</v>
      </c>
      <c r="D140" s="881">
        <f t="shared" si="103"/>
        <v>70712.599999999991</v>
      </c>
      <c r="E140" s="881">
        <f t="shared" si="104"/>
        <v>72122.400000000009</v>
      </c>
      <c r="F140" s="881">
        <f t="shared" si="105"/>
        <v>73569.299999999988</v>
      </c>
      <c r="G140" s="881">
        <f t="shared" si="106"/>
        <v>75034.75</v>
      </c>
      <c r="H140" s="881">
        <f t="shared" si="107"/>
        <v>76537.3</v>
      </c>
      <c r="I140" s="881">
        <f t="shared" si="108"/>
        <v>78058.399999999994</v>
      </c>
      <c r="J140" s="881">
        <f t="shared" si="109"/>
        <v>79616.600000000006</v>
      </c>
      <c r="K140" s="881">
        <f t="shared" si="96"/>
        <v>81211.900000000009</v>
      </c>
      <c r="L140" s="881">
        <f t="shared" si="97"/>
        <v>82844.299999999988</v>
      </c>
      <c r="M140" s="881">
        <f t="shared" si="98"/>
        <v>84495.25</v>
      </c>
      <c r="O140" s="893">
        <f t="shared" si="110"/>
        <v>44.915048543689316</v>
      </c>
      <c r="P140" s="881">
        <v>46.262499999999996</v>
      </c>
      <c r="Q140" s="894">
        <f t="shared" si="111"/>
        <v>38.119999999999997</v>
      </c>
      <c r="R140" s="894">
        <f t="shared" si="112"/>
        <v>38.880000000000003</v>
      </c>
      <c r="S140" s="894">
        <f t="shared" si="113"/>
        <v>39.659999999999997</v>
      </c>
      <c r="T140" s="894">
        <f t="shared" si="114"/>
        <v>40.450000000000003</v>
      </c>
      <c r="U140" s="894">
        <f t="shared" si="115"/>
        <v>41.26</v>
      </c>
      <c r="V140" s="894">
        <f t="shared" si="116"/>
        <v>42.08</v>
      </c>
      <c r="W140" s="894">
        <f t="shared" si="117"/>
        <v>42.92</v>
      </c>
      <c r="X140" s="894">
        <f t="shared" si="100"/>
        <v>43.78</v>
      </c>
      <c r="Y140" s="894">
        <f t="shared" si="100"/>
        <v>44.66</v>
      </c>
      <c r="Z140" s="894">
        <f t="shared" si="100"/>
        <v>45.55</v>
      </c>
    </row>
    <row r="141" spans="1:26" x14ac:dyDescent="0.25">
      <c r="A141" s="879" t="s">
        <v>34</v>
      </c>
      <c r="B141" s="890">
        <f t="shared" si="101"/>
        <v>85568.628640776689</v>
      </c>
      <c r="C141" s="891">
        <f t="shared" si="102"/>
        <v>86805.337499999994</v>
      </c>
      <c r="D141" s="881">
        <f t="shared" si="103"/>
        <v>72623.25</v>
      </c>
      <c r="E141" s="881">
        <f t="shared" si="104"/>
        <v>74088.7</v>
      </c>
      <c r="F141" s="881">
        <f t="shared" si="105"/>
        <v>75572.7</v>
      </c>
      <c r="G141" s="881">
        <f t="shared" si="106"/>
        <v>77075.25</v>
      </c>
      <c r="H141" s="881">
        <f t="shared" si="107"/>
        <v>78614.900000000009</v>
      </c>
      <c r="I141" s="881">
        <f t="shared" si="108"/>
        <v>80191.649999999994</v>
      </c>
      <c r="J141" s="881">
        <f t="shared" si="109"/>
        <v>81786.950000000012</v>
      </c>
      <c r="K141" s="881">
        <f t="shared" si="96"/>
        <v>83437.899999999994</v>
      </c>
      <c r="L141" s="881">
        <f t="shared" si="97"/>
        <v>85107.400000000009</v>
      </c>
      <c r="M141" s="881">
        <f t="shared" si="98"/>
        <v>86795.45</v>
      </c>
      <c r="O141" s="893">
        <f t="shared" si="110"/>
        <v>46.128640776699022</v>
      </c>
      <c r="P141" s="881">
        <v>47.512499999999996</v>
      </c>
      <c r="Q141" s="894">
        <f t="shared" si="111"/>
        <v>39.15</v>
      </c>
      <c r="R141" s="894">
        <f t="shared" si="112"/>
        <v>39.94</v>
      </c>
      <c r="S141" s="894">
        <f t="shared" si="113"/>
        <v>40.74</v>
      </c>
      <c r="T141" s="894">
        <f t="shared" si="114"/>
        <v>41.55</v>
      </c>
      <c r="U141" s="894">
        <f t="shared" si="115"/>
        <v>42.38</v>
      </c>
      <c r="V141" s="894">
        <f t="shared" si="116"/>
        <v>43.23</v>
      </c>
      <c r="W141" s="894">
        <f t="shared" si="117"/>
        <v>44.09</v>
      </c>
      <c r="X141" s="894">
        <f t="shared" ref="X141:X180" si="118">ROUND(+K25/52.178571/35,2)</f>
        <v>44.98</v>
      </c>
      <c r="Y141" s="894">
        <f t="shared" ref="Y141:Y180" si="119">ROUND(+L25/52.178571/35,2)</f>
        <v>45.88</v>
      </c>
      <c r="Z141" s="894">
        <f t="shared" ref="Z141:Z180" si="120">ROUND(+M25/52.178571/35,2)</f>
        <v>46.79</v>
      </c>
    </row>
    <row r="142" spans="1:26" x14ac:dyDescent="0.25">
      <c r="A142" s="879" t="s">
        <v>35</v>
      </c>
      <c r="B142" s="890">
        <f t="shared" si="101"/>
        <v>87842.35436893205</v>
      </c>
      <c r="C142" s="891">
        <f t="shared" si="102"/>
        <v>89111.925000000017</v>
      </c>
      <c r="D142" s="881">
        <f t="shared" si="103"/>
        <v>74552.45</v>
      </c>
      <c r="E142" s="881">
        <f t="shared" si="104"/>
        <v>76036.45</v>
      </c>
      <c r="F142" s="881">
        <f t="shared" si="105"/>
        <v>77557.55</v>
      </c>
      <c r="G142" s="881">
        <f t="shared" si="106"/>
        <v>79115.75</v>
      </c>
      <c r="H142" s="881">
        <f t="shared" si="107"/>
        <v>80692.5</v>
      </c>
      <c r="I142" s="881">
        <f t="shared" si="108"/>
        <v>82306.349999999991</v>
      </c>
      <c r="J142" s="881">
        <f t="shared" si="109"/>
        <v>83957.3</v>
      </c>
      <c r="K142" s="881">
        <f t="shared" si="96"/>
        <v>85626.799999999988</v>
      </c>
      <c r="L142" s="881">
        <f t="shared" si="97"/>
        <v>87333.4</v>
      </c>
      <c r="M142" s="881">
        <f t="shared" si="98"/>
        <v>89095.650000000009</v>
      </c>
      <c r="O142" s="893">
        <f t="shared" si="110"/>
        <v>47.354368932038838</v>
      </c>
      <c r="P142" s="881">
        <v>48.775000000000006</v>
      </c>
      <c r="Q142" s="894">
        <f t="shared" si="111"/>
        <v>40.19</v>
      </c>
      <c r="R142" s="894">
        <f t="shared" si="112"/>
        <v>40.99</v>
      </c>
      <c r="S142" s="894">
        <f t="shared" si="113"/>
        <v>41.81</v>
      </c>
      <c r="T142" s="894">
        <f t="shared" si="114"/>
        <v>42.65</v>
      </c>
      <c r="U142" s="894">
        <f t="shared" si="115"/>
        <v>43.5</v>
      </c>
      <c r="V142" s="894">
        <f t="shared" si="116"/>
        <v>44.37</v>
      </c>
      <c r="W142" s="894">
        <f t="shared" si="117"/>
        <v>45.26</v>
      </c>
      <c r="X142" s="894">
        <f t="shared" si="118"/>
        <v>46.16</v>
      </c>
      <c r="Y142" s="894">
        <f t="shared" si="119"/>
        <v>47.08</v>
      </c>
      <c r="Z142" s="894">
        <f t="shared" si="120"/>
        <v>48.03</v>
      </c>
    </row>
    <row r="143" spans="1:26" x14ac:dyDescent="0.25">
      <c r="A143" s="879" t="s">
        <v>36</v>
      </c>
      <c r="B143" s="890">
        <f t="shared" si="101"/>
        <v>90633.859223300955</v>
      </c>
      <c r="C143" s="891">
        <f t="shared" si="102"/>
        <v>91943.774999999994</v>
      </c>
      <c r="D143" s="881">
        <f t="shared" si="103"/>
        <v>76926.849999999991</v>
      </c>
      <c r="E143" s="881">
        <f t="shared" si="104"/>
        <v>78447.95</v>
      </c>
      <c r="F143" s="881">
        <f t="shared" si="105"/>
        <v>80024.7</v>
      </c>
      <c r="G143" s="881">
        <f t="shared" si="106"/>
        <v>81620</v>
      </c>
      <c r="H143" s="881">
        <f t="shared" si="107"/>
        <v>83252.400000000009</v>
      </c>
      <c r="I143" s="881">
        <f t="shared" si="108"/>
        <v>84921.900000000009</v>
      </c>
      <c r="J143" s="881">
        <f t="shared" si="109"/>
        <v>86628.5</v>
      </c>
      <c r="K143" s="881">
        <f t="shared" si="96"/>
        <v>88353.650000000009</v>
      </c>
      <c r="L143" s="881">
        <f t="shared" si="97"/>
        <v>90115.9</v>
      </c>
      <c r="M143" s="881">
        <f t="shared" si="98"/>
        <v>91933.8</v>
      </c>
      <c r="O143" s="893">
        <f t="shared" si="110"/>
        <v>48.859223300970868</v>
      </c>
      <c r="P143" s="881">
        <v>50.324999999999996</v>
      </c>
      <c r="Q143" s="894">
        <f t="shared" si="111"/>
        <v>41.47</v>
      </c>
      <c r="R143" s="894">
        <f t="shared" si="112"/>
        <v>42.29</v>
      </c>
      <c r="S143" s="894">
        <f t="shared" si="113"/>
        <v>43.14</v>
      </c>
      <c r="T143" s="894">
        <f t="shared" si="114"/>
        <v>44</v>
      </c>
      <c r="U143" s="894">
        <f t="shared" si="115"/>
        <v>44.88</v>
      </c>
      <c r="V143" s="894">
        <f t="shared" si="116"/>
        <v>45.78</v>
      </c>
      <c r="W143" s="894">
        <f t="shared" si="117"/>
        <v>46.7</v>
      </c>
      <c r="X143" s="894">
        <f t="shared" si="118"/>
        <v>47.63</v>
      </c>
      <c r="Y143" s="894">
        <f t="shared" si="119"/>
        <v>48.58</v>
      </c>
      <c r="Z143" s="894">
        <f t="shared" si="120"/>
        <v>49.56</v>
      </c>
    </row>
    <row r="144" spans="1:26" x14ac:dyDescent="0.25">
      <c r="A144" s="879" t="s">
        <v>37</v>
      </c>
      <c r="B144" s="890">
        <f t="shared" si="101"/>
        <v>92885.07281553396</v>
      </c>
      <c r="C144" s="891">
        <f t="shared" si="102"/>
        <v>94227.524999999994</v>
      </c>
      <c r="D144" s="881">
        <f t="shared" si="103"/>
        <v>78837.5</v>
      </c>
      <c r="E144" s="881">
        <f t="shared" si="104"/>
        <v>80414.25</v>
      </c>
      <c r="F144" s="881">
        <f t="shared" si="105"/>
        <v>82009.55</v>
      </c>
      <c r="G144" s="881">
        <f t="shared" si="106"/>
        <v>83660.5</v>
      </c>
      <c r="H144" s="881">
        <f t="shared" si="107"/>
        <v>85330</v>
      </c>
      <c r="I144" s="881">
        <f t="shared" si="108"/>
        <v>87036.6</v>
      </c>
      <c r="J144" s="881">
        <f t="shared" si="109"/>
        <v>88780.3</v>
      </c>
      <c r="K144" s="881">
        <f t="shared" si="96"/>
        <v>90542.55</v>
      </c>
      <c r="L144" s="881">
        <f t="shared" si="97"/>
        <v>92360.45</v>
      </c>
      <c r="M144" s="881">
        <f t="shared" si="98"/>
        <v>94215.45</v>
      </c>
      <c r="O144" s="893">
        <f t="shared" si="110"/>
        <v>50.072815533980574</v>
      </c>
      <c r="P144" s="881">
        <v>51.574999999999996</v>
      </c>
      <c r="Q144" s="894">
        <f t="shared" si="111"/>
        <v>42.5</v>
      </c>
      <c r="R144" s="894">
        <f t="shared" si="112"/>
        <v>43.35</v>
      </c>
      <c r="S144" s="894">
        <f t="shared" si="113"/>
        <v>44.21</v>
      </c>
      <c r="T144" s="894">
        <f t="shared" si="114"/>
        <v>45.1</v>
      </c>
      <c r="U144" s="894">
        <f t="shared" si="115"/>
        <v>46</v>
      </c>
      <c r="V144" s="894">
        <f t="shared" si="116"/>
        <v>46.92</v>
      </c>
      <c r="W144" s="894">
        <f t="shared" si="117"/>
        <v>47.86</v>
      </c>
      <c r="X144" s="894">
        <f t="shared" si="118"/>
        <v>48.81</v>
      </c>
      <c r="Y144" s="894">
        <f t="shared" si="119"/>
        <v>49.79</v>
      </c>
      <c r="Z144" s="894">
        <f t="shared" si="120"/>
        <v>50.79</v>
      </c>
    </row>
    <row r="145" spans="1:26" x14ac:dyDescent="0.25">
      <c r="A145" s="879" t="s">
        <v>38</v>
      </c>
      <c r="B145" s="890">
        <f t="shared" si="101"/>
        <v>95136.28640776698</v>
      </c>
      <c r="C145" s="891">
        <f t="shared" si="102"/>
        <v>96511.274999999994</v>
      </c>
      <c r="D145" s="881">
        <f t="shared" si="103"/>
        <v>80748.150000000009</v>
      </c>
      <c r="E145" s="881">
        <f t="shared" si="104"/>
        <v>82362</v>
      </c>
      <c r="F145" s="881">
        <f t="shared" si="105"/>
        <v>84012.95</v>
      </c>
      <c r="G145" s="881">
        <f t="shared" si="106"/>
        <v>85682.45</v>
      </c>
      <c r="H145" s="881">
        <f t="shared" si="107"/>
        <v>87407.599999999991</v>
      </c>
      <c r="I145" s="881">
        <f t="shared" si="108"/>
        <v>89151.3</v>
      </c>
      <c r="J145" s="881">
        <f t="shared" si="109"/>
        <v>90932.1</v>
      </c>
      <c r="K145" s="881">
        <f t="shared" si="96"/>
        <v>92750</v>
      </c>
      <c r="L145" s="881">
        <f t="shared" si="97"/>
        <v>94605</v>
      </c>
      <c r="M145" s="881">
        <f t="shared" si="98"/>
        <v>96497.1</v>
      </c>
      <c r="O145" s="893">
        <f t="shared" si="110"/>
        <v>51.286407766990287</v>
      </c>
      <c r="P145" s="881">
        <v>52.824999999999996</v>
      </c>
      <c r="Q145" s="894">
        <f t="shared" si="111"/>
        <v>43.53</v>
      </c>
      <c r="R145" s="894">
        <f t="shared" si="112"/>
        <v>44.4</v>
      </c>
      <c r="S145" s="894">
        <f t="shared" si="113"/>
        <v>45.29</v>
      </c>
      <c r="T145" s="894">
        <f t="shared" si="114"/>
        <v>46.19</v>
      </c>
      <c r="U145" s="894">
        <f t="shared" si="115"/>
        <v>47.12</v>
      </c>
      <c r="V145" s="894">
        <f t="shared" si="116"/>
        <v>48.06</v>
      </c>
      <c r="W145" s="894">
        <f t="shared" si="117"/>
        <v>49.02</v>
      </c>
      <c r="X145" s="894">
        <f t="shared" si="118"/>
        <v>50</v>
      </c>
      <c r="Y145" s="894">
        <f t="shared" si="119"/>
        <v>51</v>
      </c>
      <c r="Z145" s="894">
        <f t="shared" si="120"/>
        <v>52.02</v>
      </c>
    </row>
    <row r="146" spans="1:26" x14ac:dyDescent="0.25">
      <c r="A146" s="879" t="s">
        <v>39</v>
      </c>
      <c r="B146" s="890">
        <f t="shared" si="101"/>
        <v>97387.499999999985</v>
      </c>
      <c r="C146" s="891">
        <f t="shared" si="102"/>
        <v>98795.024999999994</v>
      </c>
      <c r="D146" s="881">
        <f t="shared" si="103"/>
        <v>82658.8</v>
      </c>
      <c r="E146" s="881">
        <f t="shared" si="104"/>
        <v>84309.75</v>
      </c>
      <c r="F146" s="881">
        <f t="shared" si="105"/>
        <v>85997.8</v>
      </c>
      <c r="G146" s="881">
        <f t="shared" si="106"/>
        <v>87722.95</v>
      </c>
      <c r="H146" s="881">
        <f t="shared" si="107"/>
        <v>89466.65</v>
      </c>
      <c r="I146" s="881">
        <f t="shared" si="108"/>
        <v>91266</v>
      </c>
      <c r="J146" s="881">
        <f t="shared" si="109"/>
        <v>93083.9</v>
      </c>
      <c r="K146" s="881">
        <f t="shared" si="96"/>
        <v>94938.9</v>
      </c>
      <c r="L146" s="881">
        <f t="shared" si="97"/>
        <v>96849.55</v>
      </c>
      <c r="M146" s="881">
        <f t="shared" si="98"/>
        <v>98778.75</v>
      </c>
      <c r="O146" s="893">
        <f t="shared" si="110"/>
        <v>52.499999999999993</v>
      </c>
      <c r="P146" s="881">
        <v>54.074999999999996</v>
      </c>
      <c r="Q146" s="894">
        <f t="shared" si="111"/>
        <v>44.56</v>
      </c>
      <c r="R146" s="894">
        <f t="shared" si="112"/>
        <v>45.45</v>
      </c>
      <c r="S146" s="894">
        <f t="shared" si="113"/>
        <v>46.36</v>
      </c>
      <c r="T146" s="894">
        <f t="shared" si="114"/>
        <v>47.29</v>
      </c>
      <c r="U146" s="894">
        <f t="shared" si="115"/>
        <v>48.23</v>
      </c>
      <c r="V146" s="894">
        <f t="shared" si="116"/>
        <v>49.2</v>
      </c>
      <c r="W146" s="894">
        <f t="shared" si="117"/>
        <v>50.18</v>
      </c>
      <c r="X146" s="894">
        <f t="shared" si="118"/>
        <v>51.18</v>
      </c>
      <c r="Y146" s="894">
        <f t="shared" si="119"/>
        <v>52.21</v>
      </c>
      <c r="Z146" s="894">
        <f t="shared" si="120"/>
        <v>53.25</v>
      </c>
    </row>
    <row r="147" spans="1:26" x14ac:dyDescent="0.25">
      <c r="A147" s="879" t="s">
        <v>40</v>
      </c>
      <c r="B147" s="890">
        <f t="shared" si="101"/>
        <v>100246.54126213593</v>
      </c>
      <c r="C147" s="891">
        <f t="shared" si="102"/>
        <v>101695.3875</v>
      </c>
      <c r="D147" s="881">
        <f t="shared" si="103"/>
        <v>85088.849999999991</v>
      </c>
      <c r="E147" s="881">
        <f t="shared" si="104"/>
        <v>86776.900000000009</v>
      </c>
      <c r="F147" s="881">
        <f t="shared" si="105"/>
        <v>88520.599999999991</v>
      </c>
      <c r="G147" s="881">
        <f t="shared" si="106"/>
        <v>90282.85</v>
      </c>
      <c r="H147" s="881">
        <f t="shared" si="107"/>
        <v>92100.75</v>
      </c>
      <c r="I147" s="881">
        <f t="shared" si="108"/>
        <v>93937.2</v>
      </c>
      <c r="J147" s="881">
        <f t="shared" si="109"/>
        <v>95810.75</v>
      </c>
      <c r="K147" s="881">
        <f t="shared" si="96"/>
        <v>97739.95</v>
      </c>
      <c r="L147" s="881">
        <f t="shared" si="97"/>
        <v>99687.7</v>
      </c>
      <c r="M147" s="881">
        <f t="shared" si="98"/>
        <v>101691.1</v>
      </c>
      <c r="O147" s="893">
        <f t="shared" si="110"/>
        <v>54.041262135922331</v>
      </c>
      <c r="P147" s="881">
        <v>55.662500000000001</v>
      </c>
      <c r="Q147" s="894">
        <f t="shared" si="111"/>
        <v>45.87</v>
      </c>
      <c r="R147" s="894">
        <f t="shared" si="112"/>
        <v>46.78</v>
      </c>
      <c r="S147" s="894">
        <f t="shared" si="113"/>
        <v>47.72</v>
      </c>
      <c r="T147" s="894">
        <f t="shared" si="114"/>
        <v>48.67</v>
      </c>
      <c r="U147" s="894">
        <f t="shared" si="115"/>
        <v>49.65</v>
      </c>
      <c r="V147" s="894">
        <f t="shared" si="116"/>
        <v>50.64</v>
      </c>
      <c r="W147" s="894">
        <f t="shared" si="117"/>
        <v>51.65</v>
      </c>
      <c r="X147" s="894">
        <f t="shared" si="118"/>
        <v>52.69</v>
      </c>
      <c r="Y147" s="894">
        <f t="shared" si="119"/>
        <v>53.74</v>
      </c>
      <c r="Z147" s="894">
        <f t="shared" si="120"/>
        <v>54.82</v>
      </c>
    </row>
    <row r="148" spans="1:26" x14ac:dyDescent="0.25">
      <c r="A148" s="879" t="s">
        <v>41</v>
      </c>
      <c r="B148" s="890">
        <f t="shared" si="101"/>
        <v>102993.02184466019</v>
      </c>
      <c r="C148" s="891">
        <f t="shared" si="102"/>
        <v>104481.5625</v>
      </c>
      <c r="D148" s="881">
        <f t="shared" si="103"/>
        <v>87407.599999999991</v>
      </c>
      <c r="E148" s="881">
        <f t="shared" si="104"/>
        <v>89169.85</v>
      </c>
      <c r="F148" s="881">
        <f t="shared" si="105"/>
        <v>90950.650000000009</v>
      </c>
      <c r="G148" s="881">
        <f t="shared" si="106"/>
        <v>92768.55</v>
      </c>
      <c r="H148" s="881">
        <f t="shared" si="107"/>
        <v>94623.55</v>
      </c>
      <c r="I148" s="881">
        <f t="shared" si="108"/>
        <v>96515.650000000009</v>
      </c>
      <c r="J148" s="881">
        <f t="shared" si="109"/>
        <v>98444.85</v>
      </c>
      <c r="K148" s="881">
        <f t="shared" si="96"/>
        <v>100411.15000000001</v>
      </c>
      <c r="L148" s="881">
        <f t="shared" si="97"/>
        <v>102414.55</v>
      </c>
      <c r="M148" s="881">
        <f t="shared" si="98"/>
        <v>104473.60000000001</v>
      </c>
      <c r="O148" s="893">
        <f t="shared" si="110"/>
        <v>55.521844660194176</v>
      </c>
      <c r="P148" s="881">
        <v>57.1875</v>
      </c>
      <c r="Q148" s="894">
        <f t="shared" si="111"/>
        <v>47.12</v>
      </c>
      <c r="R148" s="894">
        <f t="shared" si="112"/>
        <v>48.07</v>
      </c>
      <c r="S148" s="894">
        <f t="shared" si="113"/>
        <v>49.03</v>
      </c>
      <c r="T148" s="894">
        <f t="shared" si="114"/>
        <v>50.01</v>
      </c>
      <c r="U148" s="894">
        <f t="shared" si="115"/>
        <v>51.01</v>
      </c>
      <c r="V148" s="894">
        <f t="shared" si="116"/>
        <v>52.03</v>
      </c>
      <c r="W148" s="894">
        <f t="shared" si="117"/>
        <v>53.07</v>
      </c>
      <c r="X148" s="894">
        <f t="shared" si="118"/>
        <v>54.13</v>
      </c>
      <c r="Y148" s="894">
        <f t="shared" si="119"/>
        <v>55.21</v>
      </c>
      <c r="Z148" s="894">
        <f t="shared" si="120"/>
        <v>56.32</v>
      </c>
    </row>
    <row r="149" spans="1:26" x14ac:dyDescent="0.25">
      <c r="A149" s="879" t="s">
        <v>42</v>
      </c>
      <c r="B149" s="890">
        <f t="shared" si="101"/>
        <v>105739.50242718446</v>
      </c>
      <c r="C149" s="891">
        <f t="shared" si="102"/>
        <v>107267.7375</v>
      </c>
      <c r="D149" s="881">
        <f t="shared" si="103"/>
        <v>89744.900000000009</v>
      </c>
      <c r="E149" s="881">
        <f t="shared" si="104"/>
        <v>91544.25</v>
      </c>
      <c r="F149" s="881">
        <f t="shared" si="105"/>
        <v>93380.700000000012</v>
      </c>
      <c r="G149" s="881">
        <f t="shared" si="106"/>
        <v>95254.25</v>
      </c>
      <c r="H149" s="881">
        <f t="shared" si="107"/>
        <v>97146.349999999991</v>
      </c>
      <c r="I149" s="881">
        <f t="shared" si="108"/>
        <v>99094.1</v>
      </c>
      <c r="J149" s="881">
        <f t="shared" si="109"/>
        <v>101078.95</v>
      </c>
      <c r="K149" s="881">
        <f t="shared" si="96"/>
        <v>103100.9</v>
      </c>
      <c r="L149" s="881">
        <f t="shared" si="97"/>
        <v>105159.95</v>
      </c>
      <c r="M149" s="881">
        <f t="shared" si="98"/>
        <v>107256.1</v>
      </c>
      <c r="O149" s="893">
        <f t="shared" si="110"/>
        <v>57.002427184466015</v>
      </c>
      <c r="P149" s="881">
        <v>58.712499999999999</v>
      </c>
      <c r="Q149" s="894">
        <f t="shared" si="111"/>
        <v>48.38</v>
      </c>
      <c r="R149" s="894">
        <f t="shared" si="112"/>
        <v>49.35</v>
      </c>
      <c r="S149" s="894">
        <f t="shared" si="113"/>
        <v>50.34</v>
      </c>
      <c r="T149" s="894">
        <f t="shared" si="114"/>
        <v>51.35</v>
      </c>
      <c r="U149" s="894">
        <f t="shared" si="115"/>
        <v>52.37</v>
      </c>
      <c r="V149" s="894">
        <f t="shared" si="116"/>
        <v>53.42</v>
      </c>
      <c r="W149" s="894">
        <f t="shared" si="117"/>
        <v>54.49</v>
      </c>
      <c r="X149" s="894">
        <f t="shared" si="118"/>
        <v>55.58</v>
      </c>
      <c r="Y149" s="894">
        <f t="shared" si="119"/>
        <v>56.69</v>
      </c>
      <c r="Z149" s="894">
        <f t="shared" si="120"/>
        <v>57.82</v>
      </c>
    </row>
    <row r="150" spans="1:26" x14ac:dyDescent="0.25">
      <c r="A150" s="879" t="s">
        <v>43</v>
      </c>
      <c r="B150" s="890">
        <f t="shared" si="101"/>
        <v>108508.49514563107</v>
      </c>
      <c r="C150" s="891">
        <f t="shared" si="102"/>
        <v>110076.75</v>
      </c>
      <c r="D150" s="881">
        <f t="shared" si="103"/>
        <v>92082.2</v>
      </c>
      <c r="E150" s="881">
        <f t="shared" si="104"/>
        <v>93918.650000000009</v>
      </c>
      <c r="F150" s="881">
        <f t="shared" si="105"/>
        <v>95810.75</v>
      </c>
      <c r="G150" s="881">
        <f t="shared" si="106"/>
        <v>97721.4</v>
      </c>
      <c r="H150" s="881">
        <f t="shared" si="107"/>
        <v>99669.15</v>
      </c>
      <c r="I150" s="881">
        <f t="shared" si="108"/>
        <v>101672.55</v>
      </c>
      <c r="J150" s="881">
        <f t="shared" si="109"/>
        <v>103694.5</v>
      </c>
      <c r="K150" s="881">
        <f t="shared" si="96"/>
        <v>105772.1</v>
      </c>
      <c r="L150" s="881">
        <f t="shared" si="97"/>
        <v>107886.79999999999</v>
      </c>
      <c r="M150" s="881">
        <f t="shared" si="98"/>
        <v>110057.15</v>
      </c>
      <c r="O150" s="893">
        <f t="shared" si="110"/>
        <v>58.495145631067963</v>
      </c>
      <c r="P150" s="881">
        <v>60.25</v>
      </c>
      <c r="Q150" s="894">
        <f t="shared" si="111"/>
        <v>49.64</v>
      </c>
      <c r="R150" s="894">
        <f t="shared" si="112"/>
        <v>50.63</v>
      </c>
      <c r="S150" s="894">
        <f t="shared" si="113"/>
        <v>51.65</v>
      </c>
      <c r="T150" s="894">
        <f t="shared" si="114"/>
        <v>52.68</v>
      </c>
      <c r="U150" s="894">
        <f t="shared" si="115"/>
        <v>53.73</v>
      </c>
      <c r="V150" s="894">
        <f t="shared" si="116"/>
        <v>54.81</v>
      </c>
      <c r="W150" s="894">
        <f t="shared" si="117"/>
        <v>55.9</v>
      </c>
      <c r="X150" s="894">
        <f t="shared" si="118"/>
        <v>57.02</v>
      </c>
      <c r="Y150" s="894">
        <f t="shared" si="119"/>
        <v>58.16</v>
      </c>
      <c r="Z150" s="894">
        <f t="shared" si="120"/>
        <v>59.33</v>
      </c>
    </row>
    <row r="151" spans="1:26" x14ac:dyDescent="0.25">
      <c r="A151" s="879" t="s">
        <v>44</v>
      </c>
      <c r="B151" s="890">
        <f t="shared" si="101"/>
        <v>111795.26699029126</v>
      </c>
      <c r="C151" s="891">
        <f t="shared" si="102"/>
        <v>113411.02499999999</v>
      </c>
      <c r="D151" s="881">
        <f t="shared" si="103"/>
        <v>94883.25</v>
      </c>
      <c r="E151" s="881">
        <f t="shared" si="104"/>
        <v>96793.9</v>
      </c>
      <c r="F151" s="881">
        <f t="shared" si="105"/>
        <v>98723.099999999991</v>
      </c>
      <c r="G151" s="881">
        <f t="shared" si="106"/>
        <v>100689.40000000001</v>
      </c>
      <c r="H151" s="881">
        <f t="shared" si="107"/>
        <v>102711.34999999999</v>
      </c>
      <c r="I151" s="881">
        <f t="shared" si="108"/>
        <v>104770.4</v>
      </c>
      <c r="J151" s="881">
        <f t="shared" si="109"/>
        <v>106866.55</v>
      </c>
      <c r="K151" s="881">
        <f t="shared" si="96"/>
        <v>108999.8</v>
      </c>
      <c r="L151" s="881">
        <f t="shared" si="97"/>
        <v>111170.15</v>
      </c>
      <c r="M151" s="881">
        <f t="shared" si="98"/>
        <v>113396.15000000001</v>
      </c>
      <c r="O151" s="893">
        <f t="shared" si="110"/>
        <v>60.266990291262132</v>
      </c>
      <c r="P151" s="881">
        <v>62.074999999999996</v>
      </c>
      <c r="Q151" s="894">
        <f t="shared" si="111"/>
        <v>51.15</v>
      </c>
      <c r="R151" s="894">
        <f t="shared" si="112"/>
        <v>52.18</v>
      </c>
      <c r="S151" s="894">
        <f t="shared" si="113"/>
        <v>53.22</v>
      </c>
      <c r="T151" s="894">
        <f t="shared" si="114"/>
        <v>54.28</v>
      </c>
      <c r="U151" s="894">
        <f t="shared" si="115"/>
        <v>55.37</v>
      </c>
      <c r="V151" s="894">
        <f t="shared" si="116"/>
        <v>56.48</v>
      </c>
      <c r="W151" s="894">
        <f t="shared" si="117"/>
        <v>57.61</v>
      </c>
      <c r="X151" s="894">
        <f t="shared" si="118"/>
        <v>58.76</v>
      </c>
      <c r="Y151" s="894">
        <f t="shared" si="119"/>
        <v>59.93</v>
      </c>
      <c r="Z151" s="894">
        <f t="shared" si="120"/>
        <v>61.13</v>
      </c>
    </row>
    <row r="152" spans="1:26" x14ac:dyDescent="0.25">
      <c r="A152" s="879" t="s">
        <v>45</v>
      </c>
      <c r="B152" s="890">
        <f t="shared" si="101"/>
        <v>116207.64563106794</v>
      </c>
      <c r="C152" s="891">
        <f t="shared" si="102"/>
        <v>117887.17499999999</v>
      </c>
      <c r="D152" s="881">
        <f t="shared" si="103"/>
        <v>98630.35</v>
      </c>
      <c r="E152" s="881">
        <f t="shared" si="104"/>
        <v>100596.65</v>
      </c>
      <c r="F152" s="881">
        <f t="shared" si="105"/>
        <v>102600.05</v>
      </c>
      <c r="G152" s="881">
        <f t="shared" si="106"/>
        <v>104659.1</v>
      </c>
      <c r="H152" s="881">
        <f t="shared" si="107"/>
        <v>106755.25</v>
      </c>
      <c r="I152" s="881">
        <f t="shared" si="108"/>
        <v>108888.5</v>
      </c>
      <c r="J152" s="881">
        <f t="shared" si="109"/>
        <v>111058.84999999999</v>
      </c>
      <c r="K152" s="881">
        <f t="shared" si="96"/>
        <v>113284.85</v>
      </c>
      <c r="L152" s="881">
        <f t="shared" si="97"/>
        <v>115547.95</v>
      </c>
      <c r="M152" s="881">
        <f t="shared" si="98"/>
        <v>117866.7</v>
      </c>
      <c r="O152" s="893">
        <f t="shared" si="110"/>
        <v>62.645631067961155</v>
      </c>
      <c r="P152" s="881">
        <v>64.524999999999991</v>
      </c>
      <c r="Q152" s="894">
        <f t="shared" si="111"/>
        <v>53.17</v>
      </c>
      <c r="R152" s="894">
        <f t="shared" si="112"/>
        <v>54.23</v>
      </c>
      <c r="S152" s="894">
        <f t="shared" si="113"/>
        <v>55.31</v>
      </c>
      <c r="T152" s="894">
        <f t="shared" si="114"/>
        <v>56.42</v>
      </c>
      <c r="U152" s="894">
        <f t="shared" si="115"/>
        <v>57.55</v>
      </c>
      <c r="V152" s="894">
        <f t="shared" si="116"/>
        <v>58.7</v>
      </c>
      <c r="W152" s="894">
        <f t="shared" si="117"/>
        <v>59.87</v>
      </c>
      <c r="X152" s="894">
        <f t="shared" si="118"/>
        <v>61.07</v>
      </c>
      <c r="Y152" s="894">
        <f t="shared" si="119"/>
        <v>62.29</v>
      </c>
      <c r="Z152" s="894">
        <f t="shared" si="120"/>
        <v>63.54</v>
      </c>
    </row>
    <row r="153" spans="1:26" x14ac:dyDescent="0.25">
      <c r="A153" s="879" t="s">
        <v>46</v>
      </c>
      <c r="B153" s="890">
        <f t="shared" si="101"/>
        <v>120597.51213592234</v>
      </c>
      <c r="C153" s="891">
        <f t="shared" si="102"/>
        <v>122340.48750000002</v>
      </c>
      <c r="D153" s="881">
        <f t="shared" si="103"/>
        <v>102340.35</v>
      </c>
      <c r="E153" s="881">
        <f t="shared" si="104"/>
        <v>104399.40000000001</v>
      </c>
      <c r="F153" s="881">
        <f t="shared" si="105"/>
        <v>106477</v>
      </c>
      <c r="G153" s="881">
        <f t="shared" si="106"/>
        <v>108610.25</v>
      </c>
      <c r="H153" s="881">
        <f t="shared" si="107"/>
        <v>110780.59999999999</v>
      </c>
      <c r="I153" s="881">
        <f t="shared" si="108"/>
        <v>113006.6</v>
      </c>
      <c r="J153" s="881">
        <f t="shared" si="109"/>
        <v>115251.15000000001</v>
      </c>
      <c r="K153" s="881">
        <f t="shared" si="96"/>
        <v>117569.90000000001</v>
      </c>
      <c r="L153" s="881">
        <f t="shared" si="97"/>
        <v>119907.2</v>
      </c>
      <c r="M153" s="881">
        <f t="shared" si="98"/>
        <v>122318.7</v>
      </c>
      <c r="O153" s="893">
        <f t="shared" si="110"/>
        <v>65.012135922330103</v>
      </c>
      <c r="P153" s="881">
        <v>66.962500000000006</v>
      </c>
      <c r="Q153" s="894">
        <f t="shared" si="111"/>
        <v>55.17</v>
      </c>
      <c r="R153" s="894">
        <f t="shared" si="112"/>
        <v>56.28</v>
      </c>
      <c r="S153" s="894">
        <f t="shared" si="113"/>
        <v>57.4</v>
      </c>
      <c r="T153" s="894">
        <f t="shared" si="114"/>
        <v>58.55</v>
      </c>
      <c r="U153" s="894">
        <f t="shared" si="115"/>
        <v>59.72</v>
      </c>
      <c r="V153" s="894">
        <f t="shared" si="116"/>
        <v>60.92</v>
      </c>
      <c r="W153" s="894">
        <f t="shared" si="117"/>
        <v>62.13</v>
      </c>
      <c r="X153" s="894">
        <f t="shared" si="118"/>
        <v>63.38</v>
      </c>
      <c r="Y153" s="894">
        <f t="shared" si="119"/>
        <v>64.64</v>
      </c>
      <c r="Z153" s="894">
        <f t="shared" si="120"/>
        <v>65.94</v>
      </c>
    </row>
    <row r="154" spans="1:26" x14ac:dyDescent="0.25">
      <c r="A154" s="879" t="s">
        <v>47</v>
      </c>
      <c r="B154" s="890">
        <f t="shared" si="101"/>
        <v>124987.3786407767</v>
      </c>
      <c r="C154" s="891">
        <f t="shared" si="102"/>
        <v>126793.80000000002</v>
      </c>
      <c r="D154" s="881">
        <f t="shared" si="103"/>
        <v>106087.45</v>
      </c>
      <c r="E154" s="881">
        <f t="shared" si="104"/>
        <v>108202.15</v>
      </c>
      <c r="F154" s="881">
        <f t="shared" si="105"/>
        <v>110372.5</v>
      </c>
      <c r="G154" s="881">
        <f t="shared" si="106"/>
        <v>112579.95</v>
      </c>
      <c r="H154" s="881">
        <f t="shared" si="107"/>
        <v>114824.5</v>
      </c>
      <c r="I154" s="881">
        <f t="shared" si="108"/>
        <v>117124.7</v>
      </c>
      <c r="J154" s="881">
        <f t="shared" si="109"/>
        <v>119462.00000000001</v>
      </c>
      <c r="K154" s="881">
        <f t="shared" si="96"/>
        <v>121854.95</v>
      </c>
      <c r="L154" s="881">
        <f t="shared" si="97"/>
        <v>124303.55</v>
      </c>
      <c r="M154" s="881">
        <f t="shared" si="98"/>
        <v>126789.24999999999</v>
      </c>
      <c r="O154" s="893">
        <f t="shared" si="110"/>
        <v>67.378640776699029</v>
      </c>
      <c r="P154" s="881">
        <v>69.400000000000006</v>
      </c>
      <c r="Q154" s="894">
        <f t="shared" si="111"/>
        <v>57.19</v>
      </c>
      <c r="R154" s="894">
        <f t="shared" si="112"/>
        <v>58.33</v>
      </c>
      <c r="S154" s="894">
        <f t="shared" si="113"/>
        <v>59.5</v>
      </c>
      <c r="T154" s="894">
        <f t="shared" si="114"/>
        <v>60.69</v>
      </c>
      <c r="U154" s="894">
        <f t="shared" si="115"/>
        <v>61.9</v>
      </c>
      <c r="V154" s="894">
        <f t="shared" si="116"/>
        <v>63.14</v>
      </c>
      <c r="W154" s="894">
        <f t="shared" si="117"/>
        <v>64.400000000000006</v>
      </c>
      <c r="X154" s="894">
        <f t="shared" si="118"/>
        <v>65.69</v>
      </c>
      <c r="Y154" s="894">
        <f t="shared" si="119"/>
        <v>67.010000000000005</v>
      </c>
      <c r="Z154" s="894">
        <f t="shared" si="120"/>
        <v>68.349999999999994</v>
      </c>
    </row>
    <row r="155" spans="1:26" x14ac:dyDescent="0.25">
      <c r="A155" s="879" t="s">
        <v>48</v>
      </c>
      <c r="B155" s="890">
        <f t="shared" si="101"/>
        <v>129669.90291262136</v>
      </c>
      <c r="C155" s="891">
        <f t="shared" si="102"/>
        <v>131544</v>
      </c>
      <c r="D155" s="881">
        <f t="shared" si="103"/>
        <v>110057.15</v>
      </c>
      <c r="E155" s="881">
        <f t="shared" si="104"/>
        <v>112264.6</v>
      </c>
      <c r="F155" s="881">
        <f t="shared" si="105"/>
        <v>114509.15</v>
      </c>
      <c r="G155" s="881">
        <f t="shared" si="106"/>
        <v>116790.8</v>
      </c>
      <c r="H155" s="881">
        <f t="shared" si="107"/>
        <v>119128.09999999999</v>
      </c>
      <c r="I155" s="881">
        <f t="shared" si="108"/>
        <v>121502.5</v>
      </c>
      <c r="J155" s="881">
        <f t="shared" si="109"/>
        <v>123932.55</v>
      </c>
      <c r="K155" s="881">
        <f t="shared" si="96"/>
        <v>126418.25000000001</v>
      </c>
      <c r="L155" s="881">
        <f t="shared" si="97"/>
        <v>128941.05</v>
      </c>
      <c r="M155" s="881">
        <f t="shared" si="98"/>
        <v>131519.5</v>
      </c>
      <c r="O155" s="893">
        <f t="shared" si="110"/>
        <v>69.902912621359221</v>
      </c>
      <c r="P155" s="894">
        <v>72</v>
      </c>
      <c r="Q155" s="894">
        <f t="shared" si="111"/>
        <v>59.33</v>
      </c>
      <c r="R155" s="894">
        <f t="shared" si="112"/>
        <v>60.52</v>
      </c>
      <c r="S155" s="894">
        <f t="shared" si="113"/>
        <v>61.73</v>
      </c>
      <c r="T155" s="894">
        <f t="shared" si="114"/>
        <v>62.96</v>
      </c>
      <c r="U155" s="894">
        <f t="shared" si="115"/>
        <v>64.22</v>
      </c>
      <c r="V155" s="894">
        <f t="shared" si="116"/>
        <v>65.5</v>
      </c>
      <c r="W155" s="894">
        <f t="shared" si="117"/>
        <v>66.81</v>
      </c>
      <c r="X155" s="894">
        <f t="shared" si="118"/>
        <v>68.150000000000006</v>
      </c>
      <c r="Y155" s="894">
        <f t="shared" si="119"/>
        <v>69.510000000000005</v>
      </c>
      <c r="Z155" s="894">
        <f t="shared" si="120"/>
        <v>70.900000000000006</v>
      </c>
    </row>
    <row r="156" spans="1:26" x14ac:dyDescent="0.25">
      <c r="A156" s="879" t="s">
        <v>49</v>
      </c>
      <c r="B156" s="890">
        <f t="shared" si="101"/>
        <v>134059.76941747571</v>
      </c>
      <c r="C156" s="891">
        <f t="shared" si="102"/>
        <v>135997.3125</v>
      </c>
      <c r="D156" s="881">
        <f t="shared" si="103"/>
        <v>113767.15</v>
      </c>
      <c r="E156" s="881">
        <f t="shared" si="104"/>
        <v>116048.8</v>
      </c>
      <c r="F156" s="881">
        <f t="shared" si="105"/>
        <v>118367.55</v>
      </c>
      <c r="G156" s="881">
        <f t="shared" si="106"/>
        <v>120741.95000000001</v>
      </c>
      <c r="H156" s="881">
        <f t="shared" si="107"/>
        <v>123153.45</v>
      </c>
      <c r="I156" s="881">
        <f t="shared" si="108"/>
        <v>125620.59999999999</v>
      </c>
      <c r="J156" s="881">
        <f t="shared" si="109"/>
        <v>128124.84999999999</v>
      </c>
      <c r="K156" s="881">
        <f t="shared" si="96"/>
        <v>130684.75</v>
      </c>
      <c r="L156" s="881">
        <f t="shared" si="97"/>
        <v>133300.29999999999</v>
      </c>
      <c r="M156" s="881">
        <f t="shared" si="98"/>
        <v>135971.5</v>
      </c>
      <c r="O156" s="893">
        <f t="shared" si="110"/>
        <v>72.269417475728147</v>
      </c>
      <c r="P156" s="894">
        <v>74.4375</v>
      </c>
      <c r="Q156" s="894">
        <f t="shared" si="111"/>
        <v>61.33</v>
      </c>
      <c r="R156" s="894">
        <f t="shared" si="112"/>
        <v>62.56</v>
      </c>
      <c r="S156" s="894">
        <f t="shared" si="113"/>
        <v>63.81</v>
      </c>
      <c r="T156" s="894">
        <f t="shared" si="114"/>
        <v>65.09</v>
      </c>
      <c r="U156" s="894">
        <f t="shared" si="115"/>
        <v>66.39</v>
      </c>
      <c r="V156" s="894">
        <f t="shared" si="116"/>
        <v>67.72</v>
      </c>
      <c r="W156" s="894">
        <f t="shared" si="117"/>
        <v>69.069999999999993</v>
      </c>
      <c r="X156" s="894">
        <f t="shared" si="118"/>
        <v>70.45</v>
      </c>
      <c r="Y156" s="894">
        <f t="shared" si="119"/>
        <v>71.86</v>
      </c>
      <c r="Z156" s="894">
        <f t="shared" si="120"/>
        <v>73.3</v>
      </c>
    </row>
    <row r="157" spans="1:26" x14ac:dyDescent="0.25">
      <c r="A157" s="879" t="s">
        <v>50</v>
      </c>
      <c r="B157" s="890">
        <f t="shared" si="101"/>
        <v>138472.14805825244</v>
      </c>
      <c r="C157" s="891">
        <f t="shared" si="102"/>
        <v>140473.46249999999</v>
      </c>
      <c r="D157" s="881">
        <f t="shared" si="103"/>
        <v>117514.25</v>
      </c>
      <c r="E157" s="881">
        <f t="shared" si="104"/>
        <v>119870.1</v>
      </c>
      <c r="F157" s="881">
        <f t="shared" si="105"/>
        <v>122263.04999999999</v>
      </c>
      <c r="G157" s="881">
        <f t="shared" si="106"/>
        <v>124711.65000000001</v>
      </c>
      <c r="H157" s="881">
        <f t="shared" si="107"/>
        <v>127197.34999999999</v>
      </c>
      <c r="I157" s="881">
        <f t="shared" si="108"/>
        <v>129738.7</v>
      </c>
      <c r="J157" s="881">
        <f t="shared" si="109"/>
        <v>132335.70000000001</v>
      </c>
      <c r="K157" s="881">
        <f t="shared" si="96"/>
        <v>134988.35</v>
      </c>
      <c r="L157" s="881">
        <f t="shared" si="97"/>
        <v>137696.65</v>
      </c>
      <c r="M157" s="881">
        <f t="shared" si="98"/>
        <v>140442.04999999999</v>
      </c>
      <c r="O157" s="893">
        <f t="shared" si="110"/>
        <v>74.648058252427191</v>
      </c>
      <c r="P157" s="894">
        <v>76.887500000000003</v>
      </c>
      <c r="Q157" s="894">
        <f t="shared" si="111"/>
        <v>63.35</v>
      </c>
      <c r="R157" s="894">
        <f t="shared" si="112"/>
        <v>64.62</v>
      </c>
      <c r="S157" s="894">
        <f t="shared" si="113"/>
        <v>65.91</v>
      </c>
      <c r="T157" s="894">
        <f t="shared" si="114"/>
        <v>67.23</v>
      </c>
      <c r="U157" s="894">
        <f t="shared" si="115"/>
        <v>68.569999999999993</v>
      </c>
      <c r="V157" s="894">
        <f t="shared" si="116"/>
        <v>69.94</v>
      </c>
      <c r="W157" s="894">
        <f t="shared" si="117"/>
        <v>71.34</v>
      </c>
      <c r="X157" s="894">
        <f t="shared" si="118"/>
        <v>72.77</v>
      </c>
      <c r="Y157" s="894">
        <f t="shared" si="119"/>
        <v>74.23</v>
      </c>
      <c r="Z157" s="894">
        <f t="shared" si="120"/>
        <v>75.709999999999994</v>
      </c>
    </row>
    <row r="158" spans="1:26" x14ac:dyDescent="0.25">
      <c r="A158" s="146" t="s">
        <v>51</v>
      </c>
      <c r="B158" s="890">
        <f t="shared" si="101"/>
        <v>77891.990291262133</v>
      </c>
      <c r="C158" s="891">
        <f t="shared" si="102"/>
        <v>79017.75</v>
      </c>
      <c r="D158" s="881">
        <f t="shared" si="103"/>
        <v>66112.2</v>
      </c>
      <c r="E158" s="881">
        <f t="shared" si="104"/>
        <v>67447.8</v>
      </c>
      <c r="F158" s="881">
        <f t="shared" si="105"/>
        <v>68783.399999999994</v>
      </c>
      <c r="G158" s="881">
        <f t="shared" si="106"/>
        <v>70156.100000000006</v>
      </c>
      <c r="H158" s="881">
        <f t="shared" si="107"/>
        <v>71565.899999999994</v>
      </c>
      <c r="I158" s="881">
        <f t="shared" si="108"/>
        <v>72994.25</v>
      </c>
      <c r="J158" s="881">
        <f t="shared" si="109"/>
        <v>74459.7</v>
      </c>
      <c r="K158" s="881">
        <f t="shared" si="96"/>
        <v>75943.7</v>
      </c>
      <c r="L158" s="881">
        <f t="shared" si="97"/>
        <v>77464.800000000003</v>
      </c>
      <c r="M158" s="881">
        <f t="shared" si="98"/>
        <v>79023</v>
      </c>
      <c r="O158" s="893">
        <f t="shared" si="110"/>
        <v>41.990291262135919</v>
      </c>
      <c r="P158" s="895">
        <v>43.25</v>
      </c>
      <c r="Q158" s="894">
        <f t="shared" si="111"/>
        <v>35.64</v>
      </c>
      <c r="R158" s="894">
        <f t="shared" si="112"/>
        <v>36.36</v>
      </c>
      <c r="S158" s="894">
        <f t="shared" si="113"/>
        <v>37.08</v>
      </c>
      <c r="T158" s="894">
        <f t="shared" si="114"/>
        <v>37.82</v>
      </c>
      <c r="U158" s="894">
        <f t="shared" si="115"/>
        <v>38.58</v>
      </c>
      <c r="V158" s="894">
        <f t="shared" si="116"/>
        <v>39.35</v>
      </c>
      <c r="W158" s="894">
        <f t="shared" si="117"/>
        <v>40.14</v>
      </c>
      <c r="X158" s="894">
        <f t="shared" si="118"/>
        <v>40.94</v>
      </c>
      <c r="Y158" s="894">
        <f t="shared" si="119"/>
        <v>41.76</v>
      </c>
      <c r="Z158" s="894">
        <f t="shared" si="120"/>
        <v>42.6</v>
      </c>
    </row>
    <row r="159" spans="1:26" x14ac:dyDescent="0.25">
      <c r="A159" s="146" t="s">
        <v>52</v>
      </c>
      <c r="B159" s="890">
        <f t="shared" si="101"/>
        <v>82349.39320388349</v>
      </c>
      <c r="C159" s="891">
        <f t="shared" si="102"/>
        <v>83539.574999999983</v>
      </c>
      <c r="D159" s="881">
        <f t="shared" si="103"/>
        <v>69896.399999999994</v>
      </c>
      <c r="E159" s="881">
        <f t="shared" si="104"/>
        <v>71287.649999999994</v>
      </c>
      <c r="F159" s="881">
        <f t="shared" si="105"/>
        <v>72716</v>
      </c>
      <c r="G159" s="881">
        <f t="shared" si="106"/>
        <v>74162.899999999994</v>
      </c>
      <c r="H159" s="881">
        <f t="shared" si="107"/>
        <v>75646.900000000009</v>
      </c>
      <c r="I159" s="881">
        <f t="shared" si="108"/>
        <v>77168</v>
      </c>
      <c r="J159" s="881">
        <f t="shared" si="109"/>
        <v>78707.649999999994</v>
      </c>
      <c r="K159" s="881">
        <f t="shared" si="96"/>
        <v>80284.400000000009</v>
      </c>
      <c r="L159" s="881">
        <f t="shared" si="97"/>
        <v>81898.25</v>
      </c>
      <c r="M159" s="881">
        <f t="shared" si="98"/>
        <v>83530.650000000009</v>
      </c>
      <c r="O159" s="893">
        <f t="shared" si="110"/>
        <v>44.39320388349514</v>
      </c>
      <c r="P159" s="895">
        <v>45.724999999999994</v>
      </c>
      <c r="Q159" s="894">
        <f t="shared" si="111"/>
        <v>37.68</v>
      </c>
      <c r="R159" s="894">
        <f t="shared" si="112"/>
        <v>38.43</v>
      </c>
      <c r="S159" s="894">
        <f t="shared" si="113"/>
        <v>39.200000000000003</v>
      </c>
      <c r="T159" s="894">
        <f t="shared" si="114"/>
        <v>39.979999999999997</v>
      </c>
      <c r="U159" s="894">
        <f t="shared" si="115"/>
        <v>40.78</v>
      </c>
      <c r="V159" s="894">
        <f t="shared" si="116"/>
        <v>41.6</v>
      </c>
      <c r="W159" s="894">
        <f t="shared" si="117"/>
        <v>42.43</v>
      </c>
      <c r="X159" s="894">
        <f t="shared" si="118"/>
        <v>43.28</v>
      </c>
      <c r="Y159" s="894">
        <f t="shared" si="119"/>
        <v>44.15</v>
      </c>
      <c r="Z159" s="894">
        <f t="shared" si="120"/>
        <v>45.03</v>
      </c>
    </row>
    <row r="160" spans="1:26" x14ac:dyDescent="0.25">
      <c r="A160" s="146" t="s">
        <v>53</v>
      </c>
      <c r="B160" s="890">
        <f t="shared" si="101"/>
        <v>86806.796116504847</v>
      </c>
      <c r="C160" s="891">
        <f t="shared" si="102"/>
        <v>88061.400000000009</v>
      </c>
      <c r="D160" s="881">
        <f t="shared" si="103"/>
        <v>73662.05</v>
      </c>
      <c r="E160" s="881">
        <f t="shared" si="104"/>
        <v>75146.05</v>
      </c>
      <c r="F160" s="881">
        <f t="shared" si="105"/>
        <v>76648.600000000006</v>
      </c>
      <c r="G160" s="881">
        <f t="shared" si="106"/>
        <v>78169.7</v>
      </c>
      <c r="H160" s="881">
        <f t="shared" si="107"/>
        <v>79746.45</v>
      </c>
      <c r="I160" s="881">
        <f t="shared" si="108"/>
        <v>81341.75</v>
      </c>
      <c r="J160" s="881">
        <f t="shared" si="109"/>
        <v>82955.599999999991</v>
      </c>
      <c r="K160" s="881">
        <f t="shared" si="96"/>
        <v>84625.099999999991</v>
      </c>
      <c r="L160" s="881">
        <f t="shared" si="97"/>
        <v>86313.150000000009</v>
      </c>
      <c r="M160" s="881">
        <f t="shared" si="98"/>
        <v>88038.3</v>
      </c>
      <c r="O160" s="893">
        <f t="shared" si="110"/>
        <v>46.796116504854368</v>
      </c>
      <c r="P160" s="895">
        <v>48.2</v>
      </c>
      <c r="Q160" s="894">
        <f t="shared" si="111"/>
        <v>39.71</v>
      </c>
      <c r="R160" s="894">
        <f t="shared" si="112"/>
        <v>40.51</v>
      </c>
      <c r="S160" s="894">
        <f t="shared" si="113"/>
        <v>41.32</v>
      </c>
      <c r="T160" s="894">
        <f t="shared" si="114"/>
        <v>42.14</v>
      </c>
      <c r="U160" s="894">
        <f t="shared" si="115"/>
        <v>42.99</v>
      </c>
      <c r="V160" s="894">
        <f t="shared" si="116"/>
        <v>43.85</v>
      </c>
      <c r="W160" s="894">
        <f t="shared" si="117"/>
        <v>44.72</v>
      </c>
      <c r="X160" s="894">
        <f t="shared" si="118"/>
        <v>45.62</v>
      </c>
      <c r="Y160" s="894">
        <f t="shared" si="119"/>
        <v>46.53</v>
      </c>
      <c r="Z160" s="894">
        <f t="shared" si="120"/>
        <v>47.46</v>
      </c>
    </row>
    <row r="161" spans="1:26" x14ac:dyDescent="0.25">
      <c r="A161" s="146" t="s">
        <v>54</v>
      </c>
      <c r="B161" s="890">
        <f t="shared" si="101"/>
        <v>91241.686893203878</v>
      </c>
      <c r="C161" s="891">
        <f t="shared" si="102"/>
        <v>92560.387499999997</v>
      </c>
      <c r="D161" s="881">
        <f t="shared" si="103"/>
        <v>77446.25</v>
      </c>
      <c r="E161" s="881">
        <f t="shared" si="104"/>
        <v>78985.899999999994</v>
      </c>
      <c r="F161" s="881">
        <f t="shared" si="105"/>
        <v>80581.2</v>
      </c>
      <c r="G161" s="881">
        <f t="shared" si="106"/>
        <v>82195.05</v>
      </c>
      <c r="H161" s="881">
        <f t="shared" si="107"/>
        <v>83827.45</v>
      </c>
      <c r="I161" s="881">
        <f t="shared" si="108"/>
        <v>85515.5</v>
      </c>
      <c r="J161" s="881">
        <f t="shared" si="109"/>
        <v>87222.1</v>
      </c>
      <c r="K161" s="881">
        <f t="shared" si="96"/>
        <v>88965.8</v>
      </c>
      <c r="L161" s="881">
        <f t="shared" si="97"/>
        <v>90746.6</v>
      </c>
      <c r="M161" s="881">
        <f t="shared" si="98"/>
        <v>92545.95</v>
      </c>
      <c r="O161" s="893">
        <f t="shared" si="110"/>
        <v>49.186893203883493</v>
      </c>
      <c r="P161" s="895">
        <v>50.662500000000001</v>
      </c>
      <c r="Q161" s="894">
        <f t="shared" si="111"/>
        <v>41.75</v>
      </c>
      <c r="R161" s="894">
        <f t="shared" si="112"/>
        <v>42.58</v>
      </c>
      <c r="S161" s="894">
        <f t="shared" si="113"/>
        <v>43.44</v>
      </c>
      <c r="T161" s="894">
        <f t="shared" si="114"/>
        <v>44.31</v>
      </c>
      <c r="U161" s="894">
        <f t="shared" si="115"/>
        <v>45.19</v>
      </c>
      <c r="V161" s="894">
        <f t="shared" si="116"/>
        <v>46.1</v>
      </c>
      <c r="W161" s="894">
        <f t="shared" si="117"/>
        <v>47.02</v>
      </c>
      <c r="X161" s="894">
        <f t="shared" si="118"/>
        <v>47.96</v>
      </c>
      <c r="Y161" s="894">
        <f t="shared" si="119"/>
        <v>48.92</v>
      </c>
      <c r="Z161" s="894">
        <f t="shared" si="120"/>
        <v>49.89</v>
      </c>
    </row>
    <row r="162" spans="1:26" x14ac:dyDescent="0.25">
      <c r="A162" s="146" t="s">
        <v>55</v>
      </c>
      <c r="B162" s="890">
        <f t="shared" si="101"/>
        <v>94866.140776699031</v>
      </c>
      <c r="C162" s="891">
        <f t="shared" si="102"/>
        <v>96237.224999999991</v>
      </c>
      <c r="D162" s="881">
        <f t="shared" si="103"/>
        <v>80525.549999999988</v>
      </c>
      <c r="E162" s="881">
        <f t="shared" si="104"/>
        <v>82120.850000000006</v>
      </c>
      <c r="F162" s="881">
        <f t="shared" si="105"/>
        <v>83771.799999999988</v>
      </c>
      <c r="G162" s="881">
        <f t="shared" si="106"/>
        <v>85441.3</v>
      </c>
      <c r="H162" s="881">
        <f t="shared" si="107"/>
        <v>87147.9</v>
      </c>
      <c r="I162" s="881">
        <f t="shared" si="108"/>
        <v>88891.6</v>
      </c>
      <c r="J162" s="881">
        <f t="shared" si="109"/>
        <v>90672.400000000009</v>
      </c>
      <c r="K162" s="881">
        <f t="shared" si="96"/>
        <v>92490.3</v>
      </c>
      <c r="L162" s="881">
        <f t="shared" si="97"/>
        <v>94345.3</v>
      </c>
      <c r="M162" s="881">
        <f t="shared" si="98"/>
        <v>96218.849999999991</v>
      </c>
      <c r="O162" s="893">
        <f t="shared" si="110"/>
        <v>51.140776699029125</v>
      </c>
      <c r="P162" s="895">
        <v>52.674999999999997</v>
      </c>
      <c r="Q162" s="894">
        <f t="shared" si="111"/>
        <v>43.41</v>
      </c>
      <c r="R162" s="894">
        <f t="shared" si="112"/>
        <v>44.27</v>
      </c>
      <c r="S162" s="894">
        <f t="shared" si="113"/>
        <v>45.16</v>
      </c>
      <c r="T162" s="894">
        <f t="shared" si="114"/>
        <v>46.06</v>
      </c>
      <c r="U162" s="894">
        <f t="shared" si="115"/>
        <v>46.98</v>
      </c>
      <c r="V162" s="894">
        <f t="shared" si="116"/>
        <v>47.92</v>
      </c>
      <c r="W162" s="894">
        <f t="shared" si="117"/>
        <v>48.88</v>
      </c>
      <c r="X162" s="894">
        <f t="shared" si="118"/>
        <v>49.86</v>
      </c>
      <c r="Y162" s="894">
        <f t="shared" si="119"/>
        <v>50.86</v>
      </c>
      <c r="Z162" s="894">
        <f t="shared" si="120"/>
        <v>51.87</v>
      </c>
    </row>
    <row r="163" spans="1:26" x14ac:dyDescent="0.25">
      <c r="A163" s="146" t="s">
        <v>56</v>
      </c>
      <c r="B163" s="890">
        <f t="shared" si="101"/>
        <v>98490.594660194169</v>
      </c>
      <c r="C163" s="891">
        <f t="shared" si="102"/>
        <v>99914.0625</v>
      </c>
      <c r="D163" s="881">
        <f t="shared" si="103"/>
        <v>83586.3</v>
      </c>
      <c r="E163" s="881">
        <f t="shared" si="104"/>
        <v>85255.8</v>
      </c>
      <c r="F163" s="881">
        <f t="shared" si="105"/>
        <v>86962.400000000009</v>
      </c>
      <c r="G163" s="881">
        <f t="shared" si="106"/>
        <v>88706.1</v>
      </c>
      <c r="H163" s="881">
        <f t="shared" si="107"/>
        <v>90468.35</v>
      </c>
      <c r="I163" s="881">
        <f t="shared" si="108"/>
        <v>92286.25</v>
      </c>
      <c r="J163" s="881">
        <f t="shared" si="109"/>
        <v>94122.7</v>
      </c>
      <c r="K163" s="881">
        <f t="shared" si="96"/>
        <v>96014.8</v>
      </c>
      <c r="L163" s="881">
        <f t="shared" si="97"/>
        <v>97925.45</v>
      </c>
      <c r="M163" s="881">
        <f t="shared" si="98"/>
        <v>99891.75</v>
      </c>
      <c r="O163" s="893">
        <f t="shared" si="110"/>
        <v>53.094660194174757</v>
      </c>
      <c r="P163" s="895">
        <v>54.6875</v>
      </c>
      <c r="Q163" s="894">
        <f t="shared" si="111"/>
        <v>45.06</v>
      </c>
      <c r="R163" s="894">
        <f t="shared" si="112"/>
        <v>45.96</v>
      </c>
      <c r="S163" s="894">
        <f t="shared" si="113"/>
        <v>46.88</v>
      </c>
      <c r="T163" s="894">
        <f t="shared" si="114"/>
        <v>47.82</v>
      </c>
      <c r="U163" s="894">
        <f t="shared" si="115"/>
        <v>48.77</v>
      </c>
      <c r="V163" s="894">
        <f t="shared" si="116"/>
        <v>49.75</v>
      </c>
      <c r="W163" s="894">
        <f t="shared" si="117"/>
        <v>50.74</v>
      </c>
      <c r="X163" s="894">
        <f t="shared" si="118"/>
        <v>51.76</v>
      </c>
      <c r="Y163" s="894">
        <f t="shared" si="119"/>
        <v>52.79</v>
      </c>
      <c r="Z163" s="894">
        <f t="shared" si="120"/>
        <v>53.85</v>
      </c>
    </row>
    <row r="164" spans="1:26" x14ac:dyDescent="0.25">
      <c r="A164" s="146" t="s">
        <v>57</v>
      </c>
      <c r="B164" s="890">
        <f t="shared" si="101"/>
        <v>102115.04854368932</v>
      </c>
      <c r="C164" s="891">
        <f t="shared" si="102"/>
        <v>103590.90000000001</v>
      </c>
      <c r="D164" s="881">
        <f t="shared" si="103"/>
        <v>86665.599999999991</v>
      </c>
      <c r="E164" s="881">
        <f t="shared" si="104"/>
        <v>88390.75</v>
      </c>
      <c r="F164" s="881">
        <f t="shared" si="105"/>
        <v>90153</v>
      </c>
      <c r="G164" s="881">
        <f t="shared" si="106"/>
        <v>91970.9</v>
      </c>
      <c r="H164" s="881">
        <f t="shared" si="107"/>
        <v>93807.35</v>
      </c>
      <c r="I164" s="881">
        <f t="shared" si="108"/>
        <v>95680.9</v>
      </c>
      <c r="J164" s="881">
        <f t="shared" si="109"/>
        <v>97591.55</v>
      </c>
      <c r="K164" s="881">
        <f t="shared" si="96"/>
        <v>99539.299999999988</v>
      </c>
      <c r="L164" s="881">
        <f t="shared" si="97"/>
        <v>101542.7</v>
      </c>
      <c r="M164" s="881">
        <f t="shared" si="98"/>
        <v>103564.65</v>
      </c>
      <c r="O164" s="893">
        <f t="shared" si="110"/>
        <v>55.04854368932039</v>
      </c>
      <c r="P164" s="895">
        <v>56.7</v>
      </c>
      <c r="Q164" s="894">
        <f t="shared" si="111"/>
        <v>46.72</v>
      </c>
      <c r="R164" s="894">
        <f t="shared" si="112"/>
        <v>47.65</v>
      </c>
      <c r="S164" s="894">
        <f t="shared" si="113"/>
        <v>48.6</v>
      </c>
      <c r="T164" s="894">
        <f t="shared" si="114"/>
        <v>49.58</v>
      </c>
      <c r="U164" s="894">
        <f t="shared" si="115"/>
        <v>50.57</v>
      </c>
      <c r="V164" s="894">
        <f t="shared" si="116"/>
        <v>51.58</v>
      </c>
      <c r="W164" s="894">
        <f t="shared" si="117"/>
        <v>52.61</v>
      </c>
      <c r="X164" s="894">
        <f t="shared" si="118"/>
        <v>53.66</v>
      </c>
      <c r="Y164" s="894">
        <f t="shared" si="119"/>
        <v>54.74</v>
      </c>
      <c r="Z164" s="894">
        <f t="shared" si="120"/>
        <v>55.83</v>
      </c>
    </row>
    <row r="165" spans="1:26" x14ac:dyDescent="0.25">
      <c r="A165" s="146" t="s">
        <v>58</v>
      </c>
      <c r="B165" s="890">
        <f t="shared" si="101"/>
        <v>105716.99029126215</v>
      </c>
      <c r="C165" s="891">
        <f t="shared" si="102"/>
        <v>107244.90000000001</v>
      </c>
      <c r="D165" s="881">
        <f t="shared" si="103"/>
        <v>89726.349999999991</v>
      </c>
      <c r="E165" s="881">
        <f t="shared" si="104"/>
        <v>91525.700000000012</v>
      </c>
      <c r="F165" s="881">
        <f t="shared" si="105"/>
        <v>93343.6</v>
      </c>
      <c r="G165" s="881">
        <f t="shared" si="106"/>
        <v>95217.15</v>
      </c>
      <c r="H165" s="881">
        <f t="shared" si="107"/>
        <v>97127.8</v>
      </c>
      <c r="I165" s="881">
        <f t="shared" si="108"/>
        <v>99057</v>
      </c>
      <c r="J165" s="881">
        <f t="shared" si="109"/>
        <v>101041.84999999999</v>
      </c>
      <c r="K165" s="881">
        <f t="shared" si="96"/>
        <v>103063.8</v>
      </c>
      <c r="L165" s="881">
        <f t="shared" si="97"/>
        <v>105122.85</v>
      </c>
      <c r="M165" s="881">
        <f t="shared" si="98"/>
        <v>107237.55</v>
      </c>
      <c r="O165" s="893">
        <f t="shared" si="110"/>
        <v>56.990291262135926</v>
      </c>
      <c r="P165" s="895">
        <v>58.7</v>
      </c>
      <c r="Q165" s="894">
        <f t="shared" si="111"/>
        <v>48.37</v>
      </c>
      <c r="R165" s="894">
        <f t="shared" si="112"/>
        <v>49.34</v>
      </c>
      <c r="S165" s="894">
        <f t="shared" si="113"/>
        <v>50.32</v>
      </c>
      <c r="T165" s="894">
        <f t="shared" si="114"/>
        <v>51.33</v>
      </c>
      <c r="U165" s="894">
        <f t="shared" si="115"/>
        <v>52.36</v>
      </c>
      <c r="V165" s="894">
        <f t="shared" si="116"/>
        <v>53.4</v>
      </c>
      <c r="W165" s="894">
        <f t="shared" si="117"/>
        <v>54.47</v>
      </c>
      <c r="X165" s="894">
        <f t="shared" si="118"/>
        <v>55.56</v>
      </c>
      <c r="Y165" s="894">
        <f t="shared" si="119"/>
        <v>56.67</v>
      </c>
      <c r="Z165" s="894">
        <f t="shared" si="120"/>
        <v>57.81</v>
      </c>
    </row>
    <row r="166" spans="1:26" x14ac:dyDescent="0.25">
      <c r="A166" s="146" t="s">
        <v>59</v>
      </c>
      <c r="B166" s="890">
        <f t="shared" si="101"/>
        <v>115464.74514563105</v>
      </c>
      <c r="C166" s="891">
        <f t="shared" si="102"/>
        <v>117133.53749999999</v>
      </c>
      <c r="D166" s="881">
        <f t="shared" si="103"/>
        <v>97999.65</v>
      </c>
      <c r="E166" s="881">
        <f t="shared" si="104"/>
        <v>99947.400000000009</v>
      </c>
      <c r="F166" s="881">
        <f t="shared" si="105"/>
        <v>101950.8</v>
      </c>
      <c r="G166" s="881">
        <f t="shared" si="106"/>
        <v>103991.3</v>
      </c>
      <c r="H166" s="881">
        <f t="shared" si="107"/>
        <v>106068.9</v>
      </c>
      <c r="I166" s="881">
        <f t="shared" si="108"/>
        <v>108202.15</v>
      </c>
      <c r="J166" s="881">
        <f t="shared" si="109"/>
        <v>110353.95</v>
      </c>
      <c r="K166" s="881">
        <f t="shared" si="96"/>
        <v>112561.4</v>
      </c>
      <c r="L166" s="881">
        <f t="shared" si="97"/>
        <v>114824.5</v>
      </c>
      <c r="M166" s="881">
        <f t="shared" si="98"/>
        <v>117106.15000000001</v>
      </c>
      <c r="O166" s="893">
        <f t="shared" si="110"/>
        <v>62.245145631067956</v>
      </c>
      <c r="P166" s="895">
        <v>64.112499999999997</v>
      </c>
      <c r="Q166" s="894">
        <f t="shared" si="111"/>
        <v>52.83</v>
      </c>
      <c r="R166" s="894">
        <f t="shared" si="112"/>
        <v>53.88</v>
      </c>
      <c r="S166" s="894">
        <f t="shared" si="113"/>
        <v>54.96</v>
      </c>
      <c r="T166" s="894">
        <f t="shared" si="114"/>
        <v>56.06</v>
      </c>
      <c r="U166" s="894">
        <f t="shared" si="115"/>
        <v>57.18</v>
      </c>
      <c r="V166" s="894">
        <f t="shared" si="116"/>
        <v>58.33</v>
      </c>
      <c r="W166" s="894">
        <f t="shared" si="117"/>
        <v>59.49</v>
      </c>
      <c r="X166" s="894">
        <f t="shared" si="118"/>
        <v>60.68</v>
      </c>
      <c r="Y166" s="894">
        <f t="shared" si="119"/>
        <v>61.9</v>
      </c>
      <c r="Z166" s="894">
        <f t="shared" si="120"/>
        <v>63.13</v>
      </c>
    </row>
    <row r="167" spans="1:26" x14ac:dyDescent="0.25">
      <c r="A167" s="146" t="s">
        <v>60</v>
      </c>
      <c r="B167" s="890">
        <f t="shared" si="101"/>
        <v>119629.49029126212</v>
      </c>
      <c r="C167" s="891">
        <f t="shared" si="102"/>
        <v>121358.47499999999</v>
      </c>
      <c r="D167" s="881">
        <f t="shared" si="103"/>
        <v>101524.15</v>
      </c>
      <c r="E167" s="881">
        <f t="shared" si="104"/>
        <v>103564.65</v>
      </c>
      <c r="F167" s="881">
        <f t="shared" si="105"/>
        <v>105642.25</v>
      </c>
      <c r="G167" s="881">
        <f t="shared" si="106"/>
        <v>107756.95000000001</v>
      </c>
      <c r="H167" s="881">
        <f t="shared" si="107"/>
        <v>109908.75</v>
      </c>
      <c r="I167" s="881">
        <f t="shared" si="108"/>
        <v>112097.65</v>
      </c>
      <c r="J167" s="881">
        <f t="shared" si="109"/>
        <v>114342.2</v>
      </c>
      <c r="K167" s="881">
        <f t="shared" si="96"/>
        <v>116623.84999999999</v>
      </c>
      <c r="L167" s="881">
        <f t="shared" si="97"/>
        <v>118961.15</v>
      </c>
      <c r="M167" s="881">
        <f t="shared" si="98"/>
        <v>121335.54999999999</v>
      </c>
      <c r="O167" s="893">
        <f t="shared" si="110"/>
        <v>64.490291262135912</v>
      </c>
      <c r="P167" s="895">
        <v>66.424999999999997</v>
      </c>
      <c r="Q167" s="894">
        <f t="shared" si="111"/>
        <v>54.73</v>
      </c>
      <c r="R167" s="894">
        <f t="shared" si="112"/>
        <v>55.83</v>
      </c>
      <c r="S167" s="894">
        <f t="shared" si="113"/>
        <v>56.95</v>
      </c>
      <c r="T167" s="894">
        <f t="shared" si="114"/>
        <v>58.09</v>
      </c>
      <c r="U167" s="894">
        <f t="shared" si="115"/>
        <v>59.25</v>
      </c>
      <c r="V167" s="894">
        <f t="shared" si="116"/>
        <v>60.43</v>
      </c>
      <c r="W167" s="894">
        <f t="shared" si="117"/>
        <v>61.64</v>
      </c>
      <c r="X167" s="894">
        <f t="shared" si="118"/>
        <v>62.87</v>
      </c>
      <c r="Y167" s="894">
        <f t="shared" si="119"/>
        <v>64.13</v>
      </c>
      <c r="Z167" s="894">
        <f t="shared" si="120"/>
        <v>65.41</v>
      </c>
    </row>
    <row r="168" spans="1:26" x14ac:dyDescent="0.25">
      <c r="A168" s="146" t="s">
        <v>61</v>
      </c>
      <c r="B168" s="890">
        <f t="shared" si="101"/>
        <v>123816.74757281554</v>
      </c>
      <c r="C168" s="891">
        <f t="shared" si="102"/>
        <v>125606.25</v>
      </c>
      <c r="D168" s="881">
        <f t="shared" si="103"/>
        <v>105085.75</v>
      </c>
      <c r="E168" s="881">
        <f t="shared" si="104"/>
        <v>107181.90000000001</v>
      </c>
      <c r="F168" s="881">
        <f t="shared" si="105"/>
        <v>109315.15</v>
      </c>
      <c r="G168" s="881">
        <f t="shared" si="106"/>
        <v>111504.05</v>
      </c>
      <c r="H168" s="881">
        <f t="shared" si="107"/>
        <v>113748.6</v>
      </c>
      <c r="I168" s="881">
        <f t="shared" si="108"/>
        <v>116011.7</v>
      </c>
      <c r="J168" s="881">
        <f t="shared" si="109"/>
        <v>118330.45</v>
      </c>
      <c r="K168" s="881">
        <f t="shared" si="96"/>
        <v>120704.84999999999</v>
      </c>
      <c r="L168" s="881">
        <f t="shared" si="97"/>
        <v>123116.35</v>
      </c>
      <c r="M168" s="881">
        <f t="shared" si="98"/>
        <v>125583.5</v>
      </c>
      <c r="O168" s="893">
        <f t="shared" si="110"/>
        <v>66.747572815533985</v>
      </c>
      <c r="P168" s="895">
        <v>68.75</v>
      </c>
      <c r="Q168" s="894">
        <f t="shared" si="111"/>
        <v>56.65</v>
      </c>
      <c r="R168" s="894">
        <f t="shared" si="112"/>
        <v>57.78</v>
      </c>
      <c r="S168" s="894">
        <f t="shared" si="113"/>
        <v>58.93</v>
      </c>
      <c r="T168" s="894">
        <f t="shared" si="114"/>
        <v>60.11</v>
      </c>
      <c r="U168" s="894">
        <f t="shared" si="115"/>
        <v>61.32</v>
      </c>
      <c r="V168" s="894">
        <f t="shared" si="116"/>
        <v>62.54</v>
      </c>
      <c r="W168" s="894">
        <f t="shared" si="117"/>
        <v>63.79</v>
      </c>
      <c r="X168" s="894">
        <f t="shared" si="118"/>
        <v>65.069999999999993</v>
      </c>
      <c r="Y168" s="894">
        <f t="shared" si="119"/>
        <v>66.37</v>
      </c>
      <c r="Z168" s="894">
        <f t="shared" si="120"/>
        <v>67.7</v>
      </c>
    </row>
    <row r="169" spans="1:26" x14ac:dyDescent="0.25">
      <c r="A169" s="146" t="s">
        <v>62</v>
      </c>
      <c r="B169" s="890">
        <f t="shared" si="101"/>
        <v>127981.49271844661</v>
      </c>
      <c r="C169" s="891">
        <f t="shared" si="102"/>
        <v>129831.1875</v>
      </c>
      <c r="D169" s="881">
        <f t="shared" si="103"/>
        <v>108610.25</v>
      </c>
      <c r="E169" s="881">
        <f t="shared" si="104"/>
        <v>110799.15</v>
      </c>
      <c r="F169" s="881">
        <f t="shared" si="105"/>
        <v>113006.6</v>
      </c>
      <c r="G169" s="881">
        <f t="shared" si="106"/>
        <v>115269.7</v>
      </c>
      <c r="H169" s="881">
        <f t="shared" si="107"/>
        <v>117569.90000000001</v>
      </c>
      <c r="I169" s="881">
        <f t="shared" si="108"/>
        <v>119925.75000000001</v>
      </c>
      <c r="J169" s="881">
        <f t="shared" si="109"/>
        <v>122318.7</v>
      </c>
      <c r="K169" s="881">
        <f t="shared" si="96"/>
        <v>124767.3</v>
      </c>
      <c r="L169" s="881">
        <f t="shared" si="97"/>
        <v>127271.55</v>
      </c>
      <c r="M169" s="881">
        <f t="shared" si="98"/>
        <v>129812.90000000001</v>
      </c>
      <c r="O169" s="893">
        <f t="shared" si="110"/>
        <v>68.992718446601941</v>
      </c>
      <c r="P169" s="895">
        <v>71.0625</v>
      </c>
      <c r="Q169" s="894">
        <f t="shared" si="111"/>
        <v>58.55</v>
      </c>
      <c r="R169" s="894">
        <f t="shared" si="112"/>
        <v>59.73</v>
      </c>
      <c r="S169" s="894">
        <f t="shared" si="113"/>
        <v>60.92</v>
      </c>
      <c r="T169" s="894">
        <f t="shared" si="114"/>
        <v>62.14</v>
      </c>
      <c r="U169" s="894">
        <f t="shared" si="115"/>
        <v>63.38</v>
      </c>
      <c r="V169" s="894">
        <f t="shared" si="116"/>
        <v>64.650000000000006</v>
      </c>
      <c r="W169" s="894">
        <f t="shared" si="117"/>
        <v>65.94</v>
      </c>
      <c r="X169" s="894">
        <f t="shared" si="118"/>
        <v>67.260000000000005</v>
      </c>
      <c r="Y169" s="894">
        <f t="shared" si="119"/>
        <v>68.61</v>
      </c>
      <c r="Z169" s="894">
        <f t="shared" si="120"/>
        <v>69.98</v>
      </c>
    </row>
    <row r="170" spans="1:26" x14ac:dyDescent="0.25">
      <c r="A170" s="146" t="s">
        <v>63</v>
      </c>
      <c r="B170" s="890">
        <f t="shared" si="101"/>
        <v>132146.23786407767</v>
      </c>
      <c r="C170" s="891">
        <f t="shared" si="102"/>
        <v>134056.125</v>
      </c>
      <c r="D170" s="881">
        <f t="shared" si="103"/>
        <v>112171.84999999999</v>
      </c>
      <c r="E170" s="881">
        <f t="shared" si="104"/>
        <v>114397.85</v>
      </c>
      <c r="F170" s="881">
        <f t="shared" si="105"/>
        <v>116698.04999999999</v>
      </c>
      <c r="G170" s="881">
        <f t="shared" si="106"/>
        <v>119035.35</v>
      </c>
      <c r="H170" s="881">
        <f t="shared" si="107"/>
        <v>121409.75</v>
      </c>
      <c r="I170" s="881">
        <f t="shared" si="108"/>
        <v>123839.8</v>
      </c>
      <c r="J170" s="881">
        <f t="shared" si="109"/>
        <v>126306.95000000001</v>
      </c>
      <c r="K170" s="881">
        <f t="shared" si="96"/>
        <v>128848.29999999999</v>
      </c>
      <c r="L170" s="881">
        <f t="shared" si="97"/>
        <v>131408.20000000001</v>
      </c>
      <c r="M170" s="881">
        <f t="shared" si="98"/>
        <v>134042.30000000002</v>
      </c>
      <c r="O170" s="893">
        <f t="shared" si="110"/>
        <v>71.237864077669897</v>
      </c>
      <c r="P170" s="895">
        <v>73.375</v>
      </c>
      <c r="Q170" s="894">
        <f t="shared" si="111"/>
        <v>60.47</v>
      </c>
      <c r="R170" s="894">
        <f t="shared" si="112"/>
        <v>61.67</v>
      </c>
      <c r="S170" s="894">
        <f t="shared" si="113"/>
        <v>62.91</v>
      </c>
      <c r="T170" s="894">
        <f t="shared" si="114"/>
        <v>64.17</v>
      </c>
      <c r="U170" s="894">
        <f t="shared" si="115"/>
        <v>65.45</v>
      </c>
      <c r="V170" s="894">
        <f t="shared" si="116"/>
        <v>66.760000000000005</v>
      </c>
      <c r="W170" s="894">
        <f t="shared" si="117"/>
        <v>68.09</v>
      </c>
      <c r="X170" s="894">
        <f t="shared" si="118"/>
        <v>69.459999999999994</v>
      </c>
      <c r="Y170" s="894">
        <f t="shared" si="119"/>
        <v>70.84</v>
      </c>
      <c r="Z170" s="894">
        <f t="shared" si="120"/>
        <v>72.260000000000005</v>
      </c>
    </row>
    <row r="171" spans="1:26" x14ac:dyDescent="0.25">
      <c r="A171" s="146" t="s">
        <v>64</v>
      </c>
      <c r="B171" s="890">
        <f t="shared" si="101"/>
        <v>136333.49514563105</v>
      </c>
      <c r="C171" s="891">
        <f t="shared" si="102"/>
        <v>138303.9</v>
      </c>
      <c r="D171" s="881">
        <f t="shared" si="103"/>
        <v>115696.34999999999</v>
      </c>
      <c r="E171" s="881">
        <f t="shared" si="104"/>
        <v>118015.09999999999</v>
      </c>
      <c r="F171" s="881">
        <f t="shared" si="105"/>
        <v>120370.95</v>
      </c>
      <c r="G171" s="881">
        <f t="shared" si="106"/>
        <v>122782.45</v>
      </c>
      <c r="H171" s="881">
        <f t="shared" si="107"/>
        <v>125231.05</v>
      </c>
      <c r="I171" s="881">
        <f t="shared" si="108"/>
        <v>127735.3</v>
      </c>
      <c r="J171" s="881">
        <f t="shared" si="109"/>
        <v>130295.2</v>
      </c>
      <c r="K171" s="881">
        <f t="shared" si="96"/>
        <v>132910.75</v>
      </c>
      <c r="L171" s="881">
        <f t="shared" si="97"/>
        <v>135563.4</v>
      </c>
      <c r="M171" s="881">
        <f t="shared" si="98"/>
        <v>138271.70000000001</v>
      </c>
      <c r="O171" s="893">
        <f t="shared" si="110"/>
        <v>73.495145631067956</v>
      </c>
      <c r="P171" s="895">
        <v>75.7</v>
      </c>
      <c r="Q171" s="894">
        <f t="shared" si="111"/>
        <v>62.37</v>
      </c>
      <c r="R171" s="894">
        <f t="shared" si="112"/>
        <v>63.62</v>
      </c>
      <c r="S171" s="894">
        <f t="shared" si="113"/>
        <v>64.89</v>
      </c>
      <c r="T171" s="894">
        <f t="shared" si="114"/>
        <v>66.19</v>
      </c>
      <c r="U171" s="894">
        <f t="shared" si="115"/>
        <v>67.510000000000005</v>
      </c>
      <c r="V171" s="894">
        <f t="shared" si="116"/>
        <v>68.86</v>
      </c>
      <c r="W171" s="894">
        <f t="shared" si="117"/>
        <v>70.239999999999995</v>
      </c>
      <c r="X171" s="894">
        <f t="shared" si="118"/>
        <v>71.650000000000006</v>
      </c>
      <c r="Y171" s="894">
        <f t="shared" si="119"/>
        <v>73.08</v>
      </c>
      <c r="Z171" s="894">
        <f t="shared" si="120"/>
        <v>74.540000000000006</v>
      </c>
    </row>
    <row r="172" spans="1:26" x14ac:dyDescent="0.25">
      <c r="A172" s="146" t="s">
        <v>65</v>
      </c>
      <c r="B172" s="890">
        <f t="shared" si="101"/>
        <v>144662.98543689321</v>
      </c>
      <c r="C172" s="891">
        <f t="shared" si="102"/>
        <v>146753.77499999999</v>
      </c>
      <c r="D172" s="881">
        <f t="shared" si="103"/>
        <v>122782.45</v>
      </c>
      <c r="E172" s="881">
        <f t="shared" si="104"/>
        <v>125249.59999999999</v>
      </c>
      <c r="F172" s="881">
        <f t="shared" si="105"/>
        <v>127753.85</v>
      </c>
      <c r="G172" s="881">
        <f t="shared" si="106"/>
        <v>130295.2</v>
      </c>
      <c r="H172" s="881">
        <f t="shared" si="107"/>
        <v>132910.75</v>
      </c>
      <c r="I172" s="881">
        <f t="shared" si="108"/>
        <v>135563.4</v>
      </c>
      <c r="J172" s="881">
        <f t="shared" si="109"/>
        <v>138271.70000000001</v>
      </c>
      <c r="K172" s="881">
        <f t="shared" si="96"/>
        <v>141035.65</v>
      </c>
      <c r="L172" s="881">
        <f t="shared" si="97"/>
        <v>143855.25</v>
      </c>
      <c r="M172" s="881">
        <f t="shared" si="98"/>
        <v>146730.5</v>
      </c>
      <c r="O172" s="893">
        <f t="shared" si="110"/>
        <v>77.985436893203882</v>
      </c>
      <c r="P172" s="895">
        <v>80.325000000000003</v>
      </c>
      <c r="Q172" s="894">
        <f t="shared" si="111"/>
        <v>66.19</v>
      </c>
      <c r="R172" s="894">
        <f t="shared" si="112"/>
        <v>67.52</v>
      </c>
      <c r="S172" s="894">
        <f t="shared" si="113"/>
        <v>68.87</v>
      </c>
      <c r="T172" s="894">
        <f t="shared" si="114"/>
        <v>70.239999999999995</v>
      </c>
      <c r="U172" s="894">
        <f t="shared" si="115"/>
        <v>71.650000000000006</v>
      </c>
      <c r="V172" s="894">
        <f t="shared" si="116"/>
        <v>73.08</v>
      </c>
      <c r="W172" s="894">
        <f t="shared" si="117"/>
        <v>74.540000000000006</v>
      </c>
      <c r="X172" s="894">
        <f t="shared" si="118"/>
        <v>76.03</v>
      </c>
      <c r="Y172" s="894">
        <f t="shared" si="119"/>
        <v>77.55</v>
      </c>
      <c r="Z172" s="894">
        <f t="shared" si="120"/>
        <v>79.099999999999994</v>
      </c>
    </row>
    <row r="173" spans="1:26" x14ac:dyDescent="0.25">
      <c r="A173" s="146" t="s">
        <v>66</v>
      </c>
      <c r="B173" s="890">
        <f t="shared" si="101"/>
        <v>148850.24271844659</v>
      </c>
      <c r="C173" s="891">
        <f t="shared" si="102"/>
        <v>151001.55000000002</v>
      </c>
      <c r="D173" s="881">
        <f t="shared" si="103"/>
        <v>126325.49999999999</v>
      </c>
      <c r="E173" s="881">
        <f t="shared" si="104"/>
        <v>128848.29999999999</v>
      </c>
      <c r="F173" s="881">
        <f t="shared" si="105"/>
        <v>131426.75</v>
      </c>
      <c r="G173" s="881">
        <f t="shared" si="106"/>
        <v>134060.85</v>
      </c>
      <c r="H173" s="881">
        <f t="shared" si="107"/>
        <v>136750.6</v>
      </c>
      <c r="I173" s="881">
        <f t="shared" si="108"/>
        <v>139477.44999999998</v>
      </c>
      <c r="J173" s="881">
        <f t="shared" si="109"/>
        <v>142259.94999999998</v>
      </c>
      <c r="K173" s="881">
        <f t="shared" si="96"/>
        <v>145116.65</v>
      </c>
      <c r="L173" s="881">
        <f t="shared" si="97"/>
        <v>148010.45000000001</v>
      </c>
      <c r="M173" s="881">
        <f t="shared" si="98"/>
        <v>150978.45000000001</v>
      </c>
      <c r="O173" s="893">
        <f t="shared" si="110"/>
        <v>80.242718446601941</v>
      </c>
      <c r="P173" s="895">
        <v>82.65</v>
      </c>
      <c r="Q173" s="894">
        <f t="shared" si="111"/>
        <v>68.099999999999994</v>
      </c>
      <c r="R173" s="894">
        <f t="shared" si="112"/>
        <v>69.459999999999994</v>
      </c>
      <c r="S173" s="894">
        <f t="shared" si="113"/>
        <v>70.849999999999994</v>
      </c>
      <c r="T173" s="894">
        <f t="shared" si="114"/>
        <v>72.27</v>
      </c>
      <c r="U173" s="894">
        <f t="shared" si="115"/>
        <v>73.72</v>
      </c>
      <c r="V173" s="894">
        <f t="shared" si="116"/>
        <v>75.19</v>
      </c>
      <c r="W173" s="894">
        <f t="shared" si="117"/>
        <v>76.69</v>
      </c>
      <c r="X173" s="894">
        <f t="shared" si="118"/>
        <v>78.23</v>
      </c>
      <c r="Y173" s="894">
        <f t="shared" si="119"/>
        <v>79.790000000000006</v>
      </c>
      <c r="Z173" s="894">
        <f t="shared" si="120"/>
        <v>81.39</v>
      </c>
    </row>
    <row r="174" spans="1:26" x14ac:dyDescent="0.25">
      <c r="A174" s="146" t="s">
        <v>67</v>
      </c>
      <c r="B174" s="890">
        <f t="shared" si="101"/>
        <v>153014.98786407767</v>
      </c>
      <c r="C174" s="891">
        <f t="shared" si="102"/>
        <v>155226.48750000002</v>
      </c>
      <c r="D174" s="881">
        <f t="shared" si="103"/>
        <v>129868.55</v>
      </c>
      <c r="E174" s="881">
        <f t="shared" si="104"/>
        <v>132465.54999999999</v>
      </c>
      <c r="F174" s="881">
        <f t="shared" si="105"/>
        <v>135118.20000000001</v>
      </c>
      <c r="G174" s="881">
        <f t="shared" si="106"/>
        <v>137807.95000000001</v>
      </c>
      <c r="H174" s="881">
        <f t="shared" si="107"/>
        <v>140571.9</v>
      </c>
      <c r="I174" s="881">
        <f t="shared" si="108"/>
        <v>143372.95000000001</v>
      </c>
      <c r="J174" s="881">
        <f t="shared" si="109"/>
        <v>146248.20000000001</v>
      </c>
      <c r="K174" s="881">
        <f t="shared" si="96"/>
        <v>149179.1</v>
      </c>
      <c r="L174" s="881">
        <f t="shared" si="97"/>
        <v>152165.65</v>
      </c>
      <c r="M174" s="881">
        <f t="shared" si="98"/>
        <v>155207.85</v>
      </c>
      <c r="O174" s="893">
        <f t="shared" si="110"/>
        <v>82.487864077669911</v>
      </c>
      <c r="P174" s="895">
        <v>84.962500000000006</v>
      </c>
      <c r="Q174" s="894">
        <f t="shared" si="111"/>
        <v>70.010000000000005</v>
      </c>
      <c r="R174" s="894">
        <f t="shared" si="112"/>
        <v>71.41</v>
      </c>
      <c r="S174" s="894">
        <f t="shared" si="113"/>
        <v>72.84</v>
      </c>
      <c r="T174" s="894">
        <f t="shared" si="114"/>
        <v>74.290000000000006</v>
      </c>
      <c r="U174" s="894">
        <f t="shared" si="115"/>
        <v>75.78</v>
      </c>
      <c r="V174" s="894">
        <f t="shared" si="116"/>
        <v>77.290000000000006</v>
      </c>
      <c r="W174" s="894">
        <f t="shared" si="117"/>
        <v>78.84</v>
      </c>
      <c r="X174" s="894">
        <f t="shared" si="118"/>
        <v>80.42</v>
      </c>
      <c r="Y174" s="894">
        <f t="shared" si="119"/>
        <v>82.03</v>
      </c>
      <c r="Z174" s="894">
        <f t="shared" si="120"/>
        <v>83.67</v>
      </c>
    </row>
    <row r="175" spans="1:26" x14ac:dyDescent="0.25">
      <c r="A175" s="146" t="s">
        <v>68</v>
      </c>
      <c r="B175" s="890">
        <f t="shared" si="101"/>
        <v>157202.24514563105</v>
      </c>
      <c r="C175" s="891">
        <f t="shared" si="102"/>
        <v>159474.26249999998</v>
      </c>
      <c r="D175" s="881">
        <f t="shared" si="103"/>
        <v>133411.6</v>
      </c>
      <c r="E175" s="881">
        <f t="shared" si="104"/>
        <v>136082.79999999999</v>
      </c>
      <c r="F175" s="881">
        <f t="shared" si="105"/>
        <v>138809.65</v>
      </c>
      <c r="G175" s="881">
        <f t="shared" si="106"/>
        <v>141573.59999999998</v>
      </c>
      <c r="H175" s="881">
        <f t="shared" si="107"/>
        <v>144411.75</v>
      </c>
      <c r="I175" s="881">
        <f t="shared" si="108"/>
        <v>147305.54999999999</v>
      </c>
      <c r="J175" s="881">
        <f t="shared" si="109"/>
        <v>150236.44999999998</v>
      </c>
      <c r="K175" s="881">
        <f t="shared" si="96"/>
        <v>153241.54999999999</v>
      </c>
      <c r="L175" s="881">
        <f t="shared" si="97"/>
        <v>156320.85</v>
      </c>
      <c r="M175" s="881">
        <f t="shared" si="98"/>
        <v>159437.25</v>
      </c>
      <c r="O175" s="893">
        <f t="shared" si="110"/>
        <v>84.745145631067956</v>
      </c>
      <c r="P175" s="895">
        <v>87.287499999999994</v>
      </c>
      <c r="Q175" s="894">
        <f t="shared" si="111"/>
        <v>71.92</v>
      </c>
      <c r="R175" s="894">
        <f t="shared" si="112"/>
        <v>73.36</v>
      </c>
      <c r="S175" s="894">
        <f t="shared" si="113"/>
        <v>74.83</v>
      </c>
      <c r="T175" s="894">
        <f t="shared" si="114"/>
        <v>76.319999999999993</v>
      </c>
      <c r="U175" s="894">
        <f t="shared" si="115"/>
        <v>77.849999999999994</v>
      </c>
      <c r="V175" s="894">
        <f t="shared" si="116"/>
        <v>79.41</v>
      </c>
      <c r="W175" s="894">
        <f t="shared" si="117"/>
        <v>80.989999999999995</v>
      </c>
      <c r="X175" s="894">
        <f t="shared" si="118"/>
        <v>82.61</v>
      </c>
      <c r="Y175" s="894">
        <f t="shared" si="119"/>
        <v>84.27</v>
      </c>
      <c r="Z175" s="894">
        <f t="shared" si="120"/>
        <v>85.95</v>
      </c>
    </row>
    <row r="176" spans="1:26" x14ac:dyDescent="0.25">
      <c r="A176" s="146" t="s">
        <v>69</v>
      </c>
      <c r="B176" s="890">
        <f t="shared" si="101"/>
        <v>164158.49514563108</v>
      </c>
      <c r="C176" s="891">
        <f t="shared" si="102"/>
        <v>166531.05000000002</v>
      </c>
      <c r="D176" s="881">
        <f t="shared" si="103"/>
        <v>139310.5</v>
      </c>
      <c r="E176" s="881">
        <f t="shared" si="104"/>
        <v>142111.54999999999</v>
      </c>
      <c r="F176" s="881">
        <f t="shared" si="105"/>
        <v>144949.70000000001</v>
      </c>
      <c r="G176" s="881">
        <f t="shared" si="106"/>
        <v>147843.5</v>
      </c>
      <c r="H176" s="881">
        <f t="shared" si="107"/>
        <v>150811.5</v>
      </c>
      <c r="I176" s="881">
        <f t="shared" si="108"/>
        <v>153816.6</v>
      </c>
      <c r="J176" s="881">
        <f t="shared" si="109"/>
        <v>156895.9</v>
      </c>
      <c r="K176" s="881">
        <f t="shared" si="96"/>
        <v>160030.85</v>
      </c>
      <c r="L176" s="881">
        <f t="shared" si="97"/>
        <v>163240</v>
      </c>
      <c r="M176" s="881">
        <f t="shared" si="98"/>
        <v>166504.80000000002</v>
      </c>
      <c r="O176" s="893">
        <f t="shared" si="110"/>
        <v>88.49514563106797</v>
      </c>
      <c r="P176" s="895">
        <v>91.15</v>
      </c>
      <c r="Q176" s="894">
        <f t="shared" si="111"/>
        <v>75.099999999999994</v>
      </c>
      <c r="R176" s="894">
        <f t="shared" si="112"/>
        <v>76.61</v>
      </c>
      <c r="S176" s="894">
        <f t="shared" si="113"/>
        <v>78.14</v>
      </c>
      <c r="T176" s="894">
        <f t="shared" si="114"/>
        <v>79.7</v>
      </c>
      <c r="U176" s="894">
        <f t="shared" si="115"/>
        <v>81.3</v>
      </c>
      <c r="V176" s="894">
        <f t="shared" si="116"/>
        <v>82.92</v>
      </c>
      <c r="W176" s="894">
        <f t="shared" si="117"/>
        <v>84.58</v>
      </c>
      <c r="X176" s="894">
        <f t="shared" si="118"/>
        <v>86.27</v>
      </c>
      <c r="Y176" s="894">
        <f t="shared" si="119"/>
        <v>88</v>
      </c>
      <c r="Z176" s="894">
        <f t="shared" si="120"/>
        <v>89.76</v>
      </c>
    </row>
    <row r="177" spans="1:26" x14ac:dyDescent="0.25">
      <c r="A177" s="146" t="s">
        <v>70</v>
      </c>
      <c r="B177" s="890">
        <f t="shared" si="101"/>
        <v>169718.99271844659</v>
      </c>
      <c r="C177" s="891">
        <f t="shared" si="102"/>
        <v>172171.91250000001</v>
      </c>
      <c r="D177" s="881">
        <f t="shared" si="103"/>
        <v>144040.75</v>
      </c>
      <c r="E177" s="881">
        <f t="shared" si="104"/>
        <v>146916</v>
      </c>
      <c r="F177" s="881">
        <f t="shared" si="105"/>
        <v>149846.9</v>
      </c>
      <c r="G177" s="881">
        <f t="shared" si="106"/>
        <v>152852</v>
      </c>
      <c r="H177" s="881">
        <f t="shared" si="107"/>
        <v>155912.75</v>
      </c>
      <c r="I177" s="881">
        <f t="shared" si="108"/>
        <v>159029.15</v>
      </c>
      <c r="J177" s="881">
        <f t="shared" si="109"/>
        <v>162201.19999999998</v>
      </c>
      <c r="K177" s="881">
        <f t="shared" si="96"/>
        <v>165447.44999999998</v>
      </c>
      <c r="L177" s="881">
        <f t="shared" si="97"/>
        <v>168767.9</v>
      </c>
      <c r="M177" s="881">
        <f t="shared" si="98"/>
        <v>172144</v>
      </c>
      <c r="O177" s="893">
        <f t="shared" si="110"/>
        <v>91.492718446601941</v>
      </c>
      <c r="P177" s="895">
        <v>94.237499999999997</v>
      </c>
      <c r="Q177" s="894">
        <f t="shared" si="111"/>
        <v>77.650000000000006</v>
      </c>
      <c r="R177" s="894">
        <f t="shared" si="112"/>
        <v>79.2</v>
      </c>
      <c r="S177" s="894">
        <f t="shared" si="113"/>
        <v>80.78</v>
      </c>
      <c r="T177" s="894">
        <f t="shared" si="114"/>
        <v>82.4</v>
      </c>
      <c r="U177" s="894">
        <f t="shared" si="115"/>
        <v>84.05</v>
      </c>
      <c r="V177" s="894">
        <f t="shared" si="116"/>
        <v>85.73</v>
      </c>
      <c r="W177" s="894">
        <f t="shared" si="117"/>
        <v>87.44</v>
      </c>
      <c r="X177" s="894">
        <f t="shared" si="118"/>
        <v>89.19</v>
      </c>
      <c r="Y177" s="894">
        <f t="shared" si="119"/>
        <v>90.98</v>
      </c>
      <c r="Z177" s="894">
        <f t="shared" si="120"/>
        <v>92.8</v>
      </c>
    </row>
    <row r="178" spans="1:26" x14ac:dyDescent="0.25">
      <c r="A178" s="146" t="s">
        <v>71</v>
      </c>
      <c r="B178" s="890">
        <f t="shared" si="101"/>
        <v>175279.49029126213</v>
      </c>
      <c r="C178" s="891">
        <f t="shared" si="102"/>
        <v>177812.77499999999</v>
      </c>
      <c r="D178" s="881">
        <f t="shared" si="103"/>
        <v>148752.44999999998</v>
      </c>
      <c r="E178" s="881">
        <f t="shared" si="104"/>
        <v>151739</v>
      </c>
      <c r="F178" s="881">
        <f t="shared" si="105"/>
        <v>154762.65000000002</v>
      </c>
      <c r="G178" s="881">
        <f t="shared" si="106"/>
        <v>157860.5</v>
      </c>
      <c r="H178" s="881">
        <f t="shared" si="107"/>
        <v>161014</v>
      </c>
      <c r="I178" s="881">
        <f t="shared" si="108"/>
        <v>164241.70000000001</v>
      </c>
      <c r="J178" s="881">
        <f t="shared" si="109"/>
        <v>167525.05000000002</v>
      </c>
      <c r="K178" s="881">
        <f t="shared" si="96"/>
        <v>170882.6</v>
      </c>
      <c r="L178" s="881">
        <f t="shared" si="97"/>
        <v>174295.8</v>
      </c>
      <c r="M178" s="881">
        <f t="shared" si="98"/>
        <v>177783.2</v>
      </c>
      <c r="O178" s="893">
        <f t="shared" si="110"/>
        <v>94.490291262135926</v>
      </c>
      <c r="P178" s="895">
        <v>97.325000000000003</v>
      </c>
      <c r="Q178" s="894">
        <f t="shared" si="111"/>
        <v>80.19</v>
      </c>
      <c r="R178" s="894">
        <f t="shared" si="112"/>
        <v>81.8</v>
      </c>
      <c r="S178" s="894">
        <f t="shared" si="113"/>
        <v>83.43</v>
      </c>
      <c r="T178" s="894">
        <f t="shared" si="114"/>
        <v>85.1</v>
      </c>
      <c r="U178" s="894">
        <f t="shared" si="115"/>
        <v>86.8</v>
      </c>
      <c r="V178" s="894">
        <f t="shared" si="116"/>
        <v>88.54</v>
      </c>
      <c r="W178" s="894">
        <f t="shared" si="117"/>
        <v>90.31</v>
      </c>
      <c r="X178" s="894">
        <f t="shared" si="118"/>
        <v>92.12</v>
      </c>
      <c r="Y178" s="894">
        <f t="shared" si="119"/>
        <v>93.96</v>
      </c>
      <c r="Z178" s="894">
        <f t="shared" si="120"/>
        <v>95.84</v>
      </c>
    </row>
    <row r="179" spans="1:26" x14ac:dyDescent="0.25">
      <c r="A179" s="146" t="s">
        <v>72</v>
      </c>
      <c r="B179" s="890">
        <f t="shared" si="101"/>
        <v>180839.98786407767</v>
      </c>
      <c r="C179" s="891">
        <f t="shared" si="102"/>
        <v>183453.63749999998</v>
      </c>
      <c r="D179" s="881">
        <f t="shared" si="103"/>
        <v>153482.69999999998</v>
      </c>
      <c r="E179" s="881">
        <f t="shared" si="104"/>
        <v>156543.45000000001</v>
      </c>
      <c r="F179" s="881">
        <f t="shared" si="105"/>
        <v>159678.39999999999</v>
      </c>
      <c r="G179" s="881">
        <f t="shared" si="106"/>
        <v>162869</v>
      </c>
      <c r="H179" s="881">
        <f t="shared" si="107"/>
        <v>166133.80000000002</v>
      </c>
      <c r="I179" s="881">
        <f t="shared" si="108"/>
        <v>169454.25</v>
      </c>
      <c r="J179" s="881">
        <f t="shared" si="109"/>
        <v>172848.90000000002</v>
      </c>
      <c r="K179" s="881">
        <f t="shared" si="96"/>
        <v>176299.2</v>
      </c>
      <c r="L179" s="881">
        <f t="shared" si="97"/>
        <v>179823.69999999998</v>
      </c>
      <c r="M179" s="881">
        <f t="shared" si="98"/>
        <v>183422.4</v>
      </c>
      <c r="O179" s="893">
        <f t="shared" si="110"/>
        <v>97.487864077669897</v>
      </c>
      <c r="P179" s="895">
        <v>100.41249999999999</v>
      </c>
      <c r="Q179" s="894">
        <f t="shared" si="111"/>
        <v>82.74</v>
      </c>
      <c r="R179" s="894">
        <f t="shared" si="112"/>
        <v>84.39</v>
      </c>
      <c r="S179" s="894">
        <f t="shared" si="113"/>
        <v>86.08</v>
      </c>
      <c r="T179" s="894">
        <f t="shared" si="114"/>
        <v>87.8</v>
      </c>
      <c r="U179" s="894">
        <f t="shared" si="115"/>
        <v>89.56</v>
      </c>
      <c r="V179" s="894">
        <f t="shared" si="116"/>
        <v>91.35</v>
      </c>
      <c r="W179" s="894">
        <f t="shared" si="117"/>
        <v>93.18</v>
      </c>
      <c r="X179" s="894">
        <f t="shared" si="118"/>
        <v>95.04</v>
      </c>
      <c r="Y179" s="894">
        <f t="shared" si="119"/>
        <v>96.94</v>
      </c>
      <c r="Z179" s="894">
        <f t="shared" si="120"/>
        <v>98.88</v>
      </c>
    </row>
    <row r="180" spans="1:26" x14ac:dyDescent="0.25">
      <c r="A180" s="146" t="s">
        <v>73</v>
      </c>
      <c r="B180" s="890">
        <f t="shared" si="101"/>
        <v>211456.49271844659</v>
      </c>
      <c r="C180" s="891">
        <f t="shared" si="102"/>
        <v>214512.63750000001</v>
      </c>
      <c r="D180" s="881">
        <f t="shared" si="103"/>
        <v>179452.69999999998</v>
      </c>
      <c r="E180" s="881">
        <f t="shared" si="104"/>
        <v>183051.40000000002</v>
      </c>
      <c r="F180" s="881">
        <f t="shared" si="105"/>
        <v>186705.75</v>
      </c>
      <c r="G180" s="881">
        <f t="shared" si="106"/>
        <v>190452.85</v>
      </c>
      <c r="H180" s="881">
        <f t="shared" si="107"/>
        <v>194255.6</v>
      </c>
      <c r="I180" s="881">
        <f t="shared" si="108"/>
        <v>198132.55000000002</v>
      </c>
      <c r="J180" s="881">
        <f t="shared" si="109"/>
        <v>202102.25</v>
      </c>
      <c r="K180" s="881">
        <f t="shared" si="96"/>
        <v>206146.15</v>
      </c>
      <c r="L180" s="881">
        <f t="shared" si="97"/>
        <v>210264.25</v>
      </c>
      <c r="M180" s="881">
        <f t="shared" si="98"/>
        <v>214475.1</v>
      </c>
      <c r="O180" s="893">
        <f>P180/1.03</f>
        <v>113.99271844660194</v>
      </c>
      <c r="P180" s="895">
        <v>117.41250000000001</v>
      </c>
      <c r="Q180" s="894">
        <f t="shared" si="111"/>
        <v>96.74</v>
      </c>
      <c r="R180" s="894">
        <f t="shared" si="112"/>
        <v>98.68</v>
      </c>
      <c r="S180" s="894">
        <f t="shared" si="113"/>
        <v>100.65</v>
      </c>
      <c r="T180" s="894">
        <f t="shared" si="114"/>
        <v>102.67</v>
      </c>
      <c r="U180" s="894">
        <f t="shared" si="115"/>
        <v>104.72</v>
      </c>
      <c r="V180" s="894">
        <f t="shared" si="116"/>
        <v>106.81</v>
      </c>
      <c r="W180" s="894">
        <f t="shared" si="117"/>
        <v>108.95</v>
      </c>
      <c r="X180" s="894">
        <f t="shared" si="118"/>
        <v>111.13</v>
      </c>
      <c r="Y180" s="894">
        <f t="shared" si="119"/>
        <v>113.35</v>
      </c>
      <c r="Z180" s="894">
        <f t="shared" si="120"/>
        <v>115.62</v>
      </c>
    </row>
    <row r="182" spans="1:26" x14ac:dyDescent="0.25">
      <c r="A182" s="896" t="s">
        <v>196</v>
      </c>
      <c r="B182" s="897" t="str">
        <f>LEFT(B4,4)</f>
        <v>2015</v>
      </c>
      <c r="C182" s="897">
        <v>2016</v>
      </c>
      <c r="D182" s="897">
        <v>2017</v>
      </c>
      <c r="E182" s="897">
        <v>2018</v>
      </c>
      <c r="F182" s="897">
        <v>2019</v>
      </c>
      <c r="G182" s="897">
        <v>2020</v>
      </c>
      <c r="H182" s="897">
        <v>2021</v>
      </c>
      <c r="I182" s="897">
        <v>2022</v>
      </c>
      <c r="J182" s="897">
        <v>2023</v>
      </c>
      <c r="K182" s="897">
        <v>2024</v>
      </c>
      <c r="L182" s="897">
        <v>2025</v>
      </c>
      <c r="M182" s="897">
        <v>2026</v>
      </c>
    </row>
  </sheetData>
  <sheetProtection algorithmName="SHA-512" hashValue="be9AJj1D3S3BB6uayoefnWv5bbG2yncOpbmSArvwfggoKn6cNTePTRxXtLg4+Q3srBua8SRYbVUU1OV6x9mWOg==" saltValue="eVdmsop5c3VFbwKFAj5FGA==" spinCount="100000" sheet="1" objects="1" scenarios="1" selectLockedCells="1" selectUnlockedCells="1"/>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43</vt:i4>
      </vt:variant>
    </vt:vector>
  </HeadingPairs>
  <TitlesOfParts>
    <vt:vector size="61" baseType="lpstr">
      <vt:lpstr>Guidelines</vt:lpstr>
      <vt:lpstr>1.Coversheet</vt:lpstr>
      <vt:lpstr>2.Project Summary </vt:lpstr>
      <vt:lpstr>3.ICR Calculator</vt:lpstr>
      <vt:lpstr>4.ACU Salaries </vt:lpstr>
      <vt:lpstr>5. Casual Salary Workings</vt:lpstr>
      <vt:lpstr>6.Direct Non-Salary</vt:lpstr>
      <vt:lpstr>Tables</vt:lpstr>
      <vt:lpstr>Salary Schedule</vt:lpstr>
      <vt:lpstr>6. Staff Calculations</vt:lpstr>
      <vt:lpstr>Years</vt:lpstr>
      <vt:lpstr>Increments</vt:lpstr>
      <vt:lpstr>7. Working Notes</vt:lpstr>
      <vt:lpstr>8.Invoicing Details</vt:lpstr>
      <vt:lpstr>9. Budget Load</vt:lpstr>
      <vt:lpstr>10 List of Account Codes</vt:lpstr>
      <vt:lpstr>11 HR Salary Data</vt:lpstr>
      <vt:lpstr>12 HRS = WKS </vt:lpstr>
      <vt:lpstr>'2.Project Summary '!ACCOUNT</vt:lpstr>
      <vt:lpstr>'3.ICR Calculator'!ACCOUNT</vt:lpstr>
      <vt:lpstr>ACCOUNT</vt:lpstr>
      <vt:lpstr>ARC</vt:lpstr>
      <vt:lpstr>ASSET</vt:lpstr>
      <vt:lpstr>EMPLOY</vt:lpstr>
      <vt:lpstr>equipment</vt:lpstr>
      <vt:lpstr>'2.Project Summary '!ExpiryDate</vt:lpstr>
      <vt:lpstr>'3.ICR Calculator'!ExpiryDate</vt:lpstr>
      <vt:lpstr>'6. Staff Calculations'!ExpiryDate</vt:lpstr>
      <vt:lpstr>'6.Direct Non-Salary'!ExpiryDate</vt:lpstr>
      <vt:lpstr>Increments!ExpiryDate</vt:lpstr>
      <vt:lpstr>ExpiryDate</vt:lpstr>
      <vt:lpstr>funding</vt:lpstr>
      <vt:lpstr>'2.Project Summary '!HERDC</vt:lpstr>
      <vt:lpstr>'3.ICR Calculator'!HERDC</vt:lpstr>
      <vt:lpstr>HERDC</vt:lpstr>
      <vt:lpstr>'2.Project Summary '!Incremental</vt:lpstr>
      <vt:lpstr>'3.ICR Calculator'!Incremental</vt:lpstr>
      <vt:lpstr>Incremental</vt:lpstr>
      <vt:lpstr>'2.Project Summary '!OnCosts</vt:lpstr>
      <vt:lpstr>'3.ICR Calculator'!OnCosts</vt:lpstr>
      <vt:lpstr>OnCosts</vt:lpstr>
      <vt:lpstr>OPERATING</vt:lpstr>
      <vt:lpstr>other</vt:lpstr>
      <vt:lpstr>'1.Coversheet'!Print_Area</vt:lpstr>
      <vt:lpstr>'9. Budget Load'!Print_Titles</vt:lpstr>
      <vt:lpstr>PROJECT</vt:lpstr>
      <vt:lpstr>'2.Project Summary '!Project_EndDate</vt:lpstr>
      <vt:lpstr>'3.ICR Calculator'!Project_EndDate</vt:lpstr>
      <vt:lpstr>Projects2</vt:lpstr>
      <vt:lpstr>'2.Project Summary '!SalaryScale</vt:lpstr>
      <vt:lpstr>'3.ICR Calculator'!SalaryScale</vt:lpstr>
      <vt:lpstr>'6.Direct Non-Salary'!SalaryScale</vt:lpstr>
      <vt:lpstr>SalaryScale</vt:lpstr>
      <vt:lpstr>SALRATES</vt:lpstr>
      <vt:lpstr>SHARED</vt:lpstr>
      <vt:lpstr>SOF</vt:lpstr>
      <vt:lpstr>'2.Project Summary '!StartDate</vt:lpstr>
      <vt:lpstr>'3.ICR Calculator'!StartDate</vt:lpstr>
      <vt:lpstr>StartDate</vt:lpstr>
      <vt:lpstr>Top</vt:lpstr>
      <vt:lpstr>TRAVEL</vt:lpstr>
    </vt:vector>
  </TitlesOfParts>
  <Company>Australian Catholic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Kely Kirwan</cp:lastModifiedBy>
  <cp:lastPrinted>2018-09-03T01:59:21Z</cp:lastPrinted>
  <dcterms:created xsi:type="dcterms:W3CDTF">2016-07-04T04:06:38Z</dcterms:created>
  <dcterms:modified xsi:type="dcterms:W3CDTF">2018-10-16T06:06:20Z</dcterms:modified>
</cp:coreProperties>
</file>